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4282B550-206C-E34F-96A8-DE67BA65D979}" xr6:coauthVersionLast="47" xr6:coauthVersionMax="47" xr10:uidLastSave="{00000000-0000-0000-0000-000000000000}"/>
  <bookViews>
    <workbookView xWindow="0" yWindow="760" windowWidth="34560" windowHeight="19420" xr2:uid="{2DF5FB76-2A48-8149-BAD5-A58014CD49C2}"/>
  </bookViews>
  <sheets>
    <sheet name="Balance Sheet AR Analysis" sheetId="134" r:id="rId1"/>
    <sheet name="2017" sheetId="129" r:id="rId2"/>
    <sheet name="2018 on 2018-2017 Audit Report" sheetId="117" r:id="rId3"/>
    <sheet name="2018 on 2019-2018 Audit Report" sheetId="124" r:id="rId4"/>
    <sheet name="2018 Difference" sheetId="125" r:id="rId5"/>
    <sheet name="2019" sheetId="126" r:id="rId6"/>
    <sheet name="2020" sheetId="127" r:id="rId7"/>
    <sheet name="2021" sheetId="128" r:id="rId8"/>
    <sheet name="2022" sheetId="132" r:id="rId9"/>
    <sheet name="2022 Bad Debt Tax Yes" sheetId="135" r:id="rId10"/>
  </sheets>
  <definedNames>
    <definedName name="_xlnm._FilterDatabase" localSheetId="1" hidden="1">'2017'!#REF!</definedName>
    <definedName name="_xlnm._FilterDatabase" localSheetId="4" hidden="1">'2018 Difference'!#REF!</definedName>
    <definedName name="_xlnm._FilterDatabase" localSheetId="2" hidden="1">'2018 on 2018-2017 Audit Report'!#REF!</definedName>
    <definedName name="_xlnm._FilterDatabase" localSheetId="3" hidden="1">'2018 on 2019-2018 Audit Report'!#REF!</definedName>
    <definedName name="_xlnm._FilterDatabase" localSheetId="5" hidden="1">'2019'!#REF!</definedName>
    <definedName name="_xlnm._FilterDatabase" localSheetId="6" hidden="1">'2020'!#REF!</definedName>
    <definedName name="_xlnm._FilterDatabase" localSheetId="7" hidden="1">'2021'!#REF!</definedName>
    <definedName name="_xlnm._FilterDatabase" localSheetId="8" hidden="1">'2022'!#REF!</definedName>
    <definedName name="_xlnm._FilterDatabase" localSheetId="9" hidden="1">'2022 Bad Debt Tax Yes'!#REF!</definedName>
    <definedName name="_xlnm.Print_Area" localSheetId="1">'2017'!$A$1:$K$49</definedName>
    <definedName name="_xlnm.Print_Area" localSheetId="4">'2018 Difference'!$A$1:$K$49</definedName>
    <definedName name="_xlnm.Print_Area" localSheetId="2">'2018 on 2018-2017 Audit Report'!$A$1:$K$49</definedName>
    <definedName name="_xlnm.Print_Area" localSheetId="3">'2018 on 2019-2018 Audit Report'!$A$1:$K$49</definedName>
    <definedName name="_xlnm.Print_Area" localSheetId="5">'2019'!$A$1:$K$49</definedName>
    <definedName name="_xlnm.Print_Area" localSheetId="6">'2020'!$A$1:$K$49</definedName>
    <definedName name="_xlnm.Print_Area" localSheetId="7">'2021'!$A$1:$K$49</definedName>
    <definedName name="_xlnm.Print_Area" localSheetId="8">'2022'!$A$1:$K$49</definedName>
    <definedName name="_xlnm.Print_Area" localSheetId="9">'2022 Bad Debt Tax Yes'!$A$1:$K$49</definedName>
    <definedName name="_xlnm.Print_Area" localSheetId="0">'Balance Sheet AR Analysis'!$A$1:$N$63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35" l="1"/>
  <c r="J27" i="124"/>
  <c r="J26" i="124"/>
  <c r="J25" i="124"/>
  <c r="J24" i="124"/>
  <c r="J27" i="117"/>
  <c r="J26" i="117"/>
  <c r="J25" i="117"/>
  <c r="J24" i="117"/>
  <c r="O14" i="129" l="1"/>
  <c r="O14" i="117"/>
  <c r="O14" i="124"/>
  <c r="O14" i="125"/>
  <c r="O14" i="126"/>
  <c r="O14" i="127"/>
  <c r="O14" i="128"/>
  <c r="O14" i="132"/>
  <c r="O14" i="135"/>
  <c r="F25" i="135"/>
  <c r="M14" i="135"/>
  <c r="D25" i="135"/>
  <c r="J12" i="135"/>
  <c r="M36" i="135"/>
  <c r="H36" i="135" s="1"/>
  <c r="M35" i="135"/>
  <c r="F35" i="135" s="1"/>
  <c r="J33" i="135"/>
  <c r="D30" i="135"/>
  <c r="J1" i="135" s="1"/>
  <c r="H25" i="135"/>
  <c r="F23" i="135"/>
  <c r="D23" i="135"/>
  <c r="H22" i="135"/>
  <c r="D22" i="135"/>
  <c r="F21" i="135"/>
  <c r="D21" i="135"/>
  <c r="H20" i="135"/>
  <c r="H19" i="135"/>
  <c r="F19" i="135"/>
  <c r="B15" i="135"/>
  <c r="A15" i="135"/>
  <c r="M10" i="135"/>
  <c r="H10" i="135" s="1"/>
  <c r="J10" i="135" s="1"/>
  <c r="F9" i="135"/>
  <c r="J9" i="135" s="1"/>
  <c r="K2" i="135"/>
  <c r="K3" i="135" s="1"/>
  <c r="K4" i="135" s="1"/>
  <c r="K5" i="135" s="1"/>
  <c r="K6" i="135" s="1"/>
  <c r="K7" i="135" s="1"/>
  <c r="K8" i="135" s="1"/>
  <c r="K9" i="135" s="1"/>
  <c r="K10" i="135" s="1"/>
  <c r="K11" i="135" s="1"/>
  <c r="K12" i="135" s="1"/>
  <c r="K13" i="135" s="1"/>
  <c r="K14" i="135" s="1"/>
  <c r="K15" i="135" s="1"/>
  <c r="K16" i="135" s="1"/>
  <c r="K17" i="135" s="1"/>
  <c r="K18" i="135" s="1"/>
  <c r="K19" i="135" s="1"/>
  <c r="K20" i="135" s="1"/>
  <c r="K21" i="135" s="1"/>
  <c r="K22" i="135" s="1"/>
  <c r="K23" i="135" s="1"/>
  <c r="K24" i="135" s="1"/>
  <c r="K25" i="135" s="1"/>
  <c r="K26" i="135" s="1"/>
  <c r="K27" i="135" s="1"/>
  <c r="K28" i="135" s="1"/>
  <c r="K29" i="135" s="1"/>
  <c r="K30" i="135" s="1"/>
  <c r="K31" i="135" s="1"/>
  <c r="K32" i="135" s="1"/>
  <c r="K33" i="135" s="1"/>
  <c r="K34" i="135" s="1"/>
  <c r="K35" i="135" s="1"/>
  <c r="K36" i="135" s="1"/>
  <c r="K37" i="135" s="1"/>
  <c r="K38" i="135" s="1"/>
  <c r="K39" i="135" s="1"/>
  <c r="K40" i="135" s="1"/>
  <c r="K41" i="135" s="1"/>
  <c r="K42" i="135" s="1"/>
  <c r="K43" i="135" s="1"/>
  <c r="K44" i="135" s="1"/>
  <c r="K45" i="135" s="1"/>
  <c r="K46" i="135" s="1"/>
  <c r="K47" i="135" s="1"/>
  <c r="K48" i="135" s="1"/>
  <c r="K49" i="135" s="1"/>
  <c r="D7" i="124"/>
  <c r="D7" i="117"/>
  <c r="J25" i="129"/>
  <c r="D23" i="132"/>
  <c r="D22" i="132"/>
  <c r="D21" i="132"/>
  <c r="D23" i="128"/>
  <c r="D22" i="128"/>
  <c r="D21" i="128"/>
  <c r="D23" i="127"/>
  <c r="D22" i="127"/>
  <c r="D21" i="127"/>
  <c r="D23" i="126"/>
  <c r="D22" i="126"/>
  <c r="D21" i="126"/>
  <c r="D23" i="124"/>
  <c r="D22" i="124"/>
  <c r="D21" i="124"/>
  <c r="D23" i="117"/>
  <c r="D22" i="117"/>
  <c r="D21" i="117"/>
  <c r="J38" i="125"/>
  <c r="H38" i="125"/>
  <c r="F38" i="125"/>
  <c r="D38" i="125"/>
  <c r="M10" i="127"/>
  <c r="M10" i="128"/>
  <c r="M10" i="132"/>
  <c r="M10" i="126"/>
  <c r="M10" i="124"/>
  <c r="M14" i="129"/>
  <c r="M10" i="117"/>
  <c r="M10" i="129"/>
  <c r="H10" i="129"/>
  <c r="J10" i="129" s="1"/>
  <c r="M32" i="134"/>
  <c r="M31" i="134"/>
  <c r="M30" i="134"/>
  <c r="L30" i="134"/>
  <c r="M29" i="134"/>
  <c r="L29" i="134"/>
  <c r="M28" i="134"/>
  <c r="L28" i="134"/>
  <c r="M27" i="134"/>
  <c r="L27" i="134"/>
  <c r="M26" i="134"/>
  <c r="L26" i="134"/>
  <c r="F32" i="134"/>
  <c r="C32" i="134"/>
  <c r="F31" i="134"/>
  <c r="F30" i="134"/>
  <c r="F29" i="134"/>
  <c r="F28" i="134"/>
  <c r="F27" i="134"/>
  <c r="F26" i="134"/>
  <c r="I14" i="134"/>
  <c r="H14" i="134"/>
  <c r="I13" i="134"/>
  <c r="H13" i="134"/>
  <c r="I12" i="134"/>
  <c r="H12" i="134"/>
  <c r="I11" i="134"/>
  <c r="H11" i="134"/>
  <c r="C18" i="134"/>
  <c r="C41" i="134"/>
  <c r="N41" i="134"/>
  <c r="D41" i="134" s="1"/>
  <c r="C42" i="134"/>
  <c r="N42" i="134"/>
  <c r="D42" i="134" s="1"/>
  <c r="C43" i="134"/>
  <c r="N43" i="134"/>
  <c r="C44" i="134"/>
  <c r="N44" i="134"/>
  <c r="D44" i="134" s="1"/>
  <c r="C45" i="134"/>
  <c r="N45" i="134"/>
  <c r="C46" i="134"/>
  <c r="L46" i="134"/>
  <c r="L31" i="134" s="1"/>
  <c r="L47" i="134"/>
  <c r="L32" i="134" s="1"/>
  <c r="C56" i="134"/>
  <c r="N56" i="134"/>
  <c r="D56" i="134" s="1"/>
  <c r="C57" i="134"/>
  <c r="N57" i="134"/>
  <c r="D57" i="134" s="1"/>
  <c r="C58" i="134"/>
  <c r="N58" i="134"/>
  <c r="D58" i="134" s="1"/>
  <c r="C59" i="134"/>
  <c r="N59" i="134"/>
  <c r="D59" i="134" s="1"/>
  <c r="C60" i="134"/>
  <c r="N60" i="134"/>
  <c r="D60" i="134" s="1"/>
  <c r="C61" i="134"/>
  <c r="N61" i="134"/>
  <c r="D61" i="134" s="1"/>
  <c r="N62" i="134"/>
  <c r="D62" i="134" s="1"/>
  <c r="E62" i="134" s="1"/>
  <c r="F76" i="134"/>
  <c r="N76" i="134"/>
  <c r="F77" i="134"/>
  <c r="N77" i="134"/>
  <c r="D77" i="134" s="1"/>
  <c r="F78" i="134"/>
  <c r="C77" i="134" s="1"/>
  <c r="N78" i="134"/>
  <c r="D78" i="134" s="1"/>
  <c r="F79" i="134"/>
  <c r="C78" i="134" s="1"/>
  <c r="N79" i="134"/>
  <c r="D79" i="134" s="1"/>
  <c r="F80" i="134"/>
  <c r="N80" i="134"/>
  <c r="D80" i="134" s="1"/>
  <c r="F81" i="134"/>
  <c r="N81" i="134"/>
  <c r="D81" i="134" s="1"/>
  <c r="C82" i="134"/>
  <c r="F82" i="134"/>
  <c r="C81" i="134" s="1"/>
  <c r="N82" i="134"/>
  <c r="D82" i="134" s="1"/>
  <c r="J1" i="129"/>
  <c r="J1" i="117"/>
  <c r="J1" i="124"/>
  <c r="J1" i="127"/>
  <c r="J1" i="128"/>
  <c r="J1" i="132"/>
  <c r="J1" i="126"/>
  <c r="J1" i="125"/>
  <c r="M35" i="132"/>
  <c r="F35" i="132"/>
  <c r="J35" i="132" s="1"/>
  <c r="J33" i="132"/>
  <c r="D30" i="132"/>
  <c r="H25" i="132"/>
  <c r="F23" i="132"/>
  <c r="H22" i="132"/>
  <c r="F21" i="132"/>
  <c r="H19" i="132"/>
  <c r="F19" i="132"/>
  <c r="B15" i="132"/>
  <c r="A15" i="132"/>
  <c r="M14" i="132"/>
  <c r="M36" i="132"/>
  <c r="H36" i="132" s="1"/>
  <c r="F9" i="132"/>
  <c r="J9" i="132" s="1"/>
  <c r="K4" i="132"/>
  <c r="K5" i="132" s="1"/>
  <c r="K6" i="132" s="1"/>
  <c r="K7" i="132" s="1"/>
  <c r="K8" i="132" s="1"/>
  <c r="K9" i="132" s="1"/>
  <c r="K10" i="132" s="1"/>
  <c r="K11" i="132" s="1"/>
  <c r="K12" i="132" s="1"/>
  <c r="K13" i="132" s="1"/>
  <c r="K14" i="132" s="1"/>
  <c r="K15" i="132" s="1"/>
  <c r="K16" i="132" s="1"/>
  <c r="K17" i="132" s="1"/>
  <c r="K18" i="132" s="1"/>
  <c r="K19" i="132" s="1"/>
  <c r="K20" i="132" s="1"/>
  <c r="K21" i="132" s="1"/>
  <c r="K22" i="132" s="1"/>
  <c r="K23" i="132" s="1"/>
  <c r="K24" i="132" s="1"/>
  <c r="K25" i="132" s="1"/>
  <c r="K26" i="132" s="1"/>
  <c r="K27" i="132" s="1"/>
  <c r="K28" i="132" s="1"/>
  <c r="K29" i="132" s="1"/>
  <c r="K30" i="132" s="1"/>
  <c r="K31" i="132" s="1"/>
  <c r="K32" i="132" s="1"/>
  <c r="K33" i="132" s="1"/>
  <c r="K34" i="132" s="1"/>
  <c r="K35" i="132" s="1"/>
  <c r="K36" i="132" s="1"/>
  <c r="K37" i="132" s="1"/>
  <c r="K38" i="132" s="1"/>
  <c r="K39" i="132" s="1"/>
  <c r="K40" i="132" s="1"/>
  <c r="K41" i="132" s="1"/>
  <c r="K42" i="132" s="1"/>
  <c r="K43" i="132" s="1"/>
  <c r="K44" i="132" s="1"/>
  <c r="K45" i="132" s="1"/>
  <c r="K46" i="132" s="1"/>
  <c r="K47" i="132" s="1"/>
  <c r="K48" i="132" s="1"/>
  <c r="K49" i="132" s="1"/>
  <c r="K3" i="132"/>
  <c r="K2" i="132"/>
  <c r="H20" i="126"/>
  <c r="M36" i="127"/>
  <c r="H36" i="127" s="1"/>
  <c r="M35" i="127"/>
  <c r="F35" i="127" s="1"/>
  <c r="M36" i="128"/>
  <c r="H36" i="128" s="1"/>
  <c r="M35" i="128"/>
  <c r="F35" i="128" s="1"/>
  <c r="J35" i="128" s="1"/>
  <c r="M35" i="126"/>
  <c r="M35" i="124"/>
  <c r="M36" i="126"/>
  <c r="H36" i="126" s="1"/>
  <c r="D30" i="128"/>
  <c r="D30" i="127"/>
  <c r="D30" i="126"/>
  <c r="D30" i="129"/>
  <c r="M35" i="129"/>
  <c r="F35" i="129" s="1"/>
  <c r="M32" i="129"/>
  <c r="D32" i="129" s="1"/>
  <c r="H25" i="129"/>
  <c r="F23" i="129"/>
  <c r="D23" i="129"/>
  <c r="H22" i="129"/>
  <c r="D22" i="129"/>
  <c r="F21" i="129"/>
  <c r="D21" i="129"/>
  <c r="H20" i="129"/>
  <c r="H19" i="129"/>
  <c r="B15" i="129"/>
  <c r="A15" i="129"/>
  <c r="F9" i="129"/>
  <c r="J9" i="129" s="1"/>
  <c r="D6" i="129"/>
  <c r="J6" i="129" s="1"/>
  <c r="K2" i="129"/>
  <c r="K3" i="129" s="1"/>
  <c r="K4" i="129" s="1"/>
  <c r="K5" i="129" s="1"/>
  <c r="K6" i="129" s="1"/>
  <c r="K7" i="129" s="1"/>
  <c r="K8" i="129" s="1"/>
  <c r="K9" i="129" s="1"/>
  <c r="K10" i="129" s="1"/>
  <c r="K11" i="129" s="1"/>
  <c r="K12" i="129" s="1"/>
  <c r="K13" i="129" s="1"/>
  <c r="K14" i="129" s="1"/>
  <c r="K15" i="129" s="1"/>
  <c r="K16" i="129" s="1"/>
  <c r="K17" i="129" s="1"/>
  <c r="K18" i="129" s="1"/>
  <c r="K19" i="129" s="1"/>
  <c r="K20" i="129" s="1"/>
  <c r="K21" i="129" s="1"/>
  <c r="K22" i="129" s="1"/>
  <c r="K23" i="129" s="1"/>
  <c r="K24" i="129" s="1"/>
  <c r="K25" i="129" s="1"/>
  <c r="K26" i="129" s="1"/>
  <c r="K27" i="129" s="1"/>
  <c r="K28" i="129" s="1"/>
  <c r="K29" i="129" s="1"/>
  <c r="K30" i="129" s="1"/>
  <c r="K31" i="129" s="1"/>
  <c r="K32" i="129" s="1"/>
  <c r="K33" i="129" s="1"/>
  <c r="K34" i="129" s="1"/>
  <c r="K35" i="129" s="1"/>
  <c r="K36" i="129" s="1"/>
  <c r="K37" i="129" s="1"/>
  <c r="K38" i="129" s="1"/>
  <c r="K39" i="129" s="1"/>
  <c r="K40" i="129" s="1"/>
  <c r="K41" i="129" s="1"/>
  <c r="K42" i="129" s="1"/>
  <c r="K43" i="129" s="1"/>
  <c r="K44" i="129" s="1"/>
  <c r="K45" i="129" s="1"/>
  <c r="K46" i="129" s="1"/>
  <c r="K47" i="129" s="1"/>
  <c r="K48" i="129" s="1"/>
  <c r="K49" i="129" s="1"/>
  <c r="J33" i="128"/>
  <c r="H25" i="128"/>
  <c r="F23" i="128"/>
  <c r="H22" i="128"/>
  <c r="F21" i="128"/>
  <c r="H19" i="128"/>
  <c r="F19" i="128"/>
  <c r="B15" i="128"/>
  <c r="A15" i="128"/>
  <c r="M14" i="128"/>
  <c r="H10" i="128"/>
  <c r="J10" i="128" s="1"/>
  <c r="F9" i="128"/>
  <c r="J9" i="128" s="1"/>
  <c r="K3" i="128"/>
  <c r="K4" i="128" s="1"/>
  <c r="K5" i="128" s="1"/>
  <c r="K6" i="128" s="1"/>
  <c r="K7" i="128" s="1"/>
  <c r="K8" i="128" s="1"/>
  <c r="K9" i="128" s="1"/>
  <c r="K10" i="128" s="1"/>
  <c r="K11" i="128" s="1"/>
  <c r="K12" i="128" s="1"/>
  <c r="K13" i="128" s="1"/>
  <c r="K14" i="128" s="1"/>
  <c r="K15" i="128" s="1"/>
  <c r="K16" i="128" s="1"/>
  <c r="K17" i="128" s="1"/>
  <c r="K18" i="128" s="1"/>
  <c r="K19" i="128" s="1"/>
  <c r="K20" i="128" s="1"/>
  <c r="K21" i="128" s="1"/>
  <c r="K22" i="128" s="1"/>
  <c r="K23" i="128" s="1"/>
  <c r="K24" i="128" s="1"/>
  <c r="K25" i="128" s="1"/>
  <c r="K26" i="128" s="1"/>
  <c r="K27" i="128" s="1"/>
  <c r="K28" i="128" s="1"/>
  <c r="K29" i="128" s="1"/>
  <c r="K30" i="128" s="1"/>
  <c r="K31" i="128" s="1"/>
  <c r="K32" i="128" s="1"/>
  <c r="K33" i="128" s="1"/>
  <c r="K34" i="128" s="1"/>
  <c r="K35" i="128" s="1"/>
  <c r="K36" i="128" s="1"/>
  <c r="K37" i="128" s="1"/>
  <c r="K38" i="128" s="1"/>
  <c r="K39" i="128" s="1"/>
  <c r="K40" i="128" s="1"/>
  <c r="K41" i="128" s="1"/>
  <c r="K42" i="128" s="1"/>
  <c r="K43" i="128" s="1"/>
  <c r="K44" i="128" s="1"/>
  <c r="K45" i="128" s="1"/>
  <c r="K46" i="128" s="1"/>
  <c r="K47" i="128" s="1"/>
  <c r="K48" i="128" s="1"/>
  <c r="K49" i="128" s="1"/>
  <c r="K2" i="128"/>
  <c r="J33" i="127"/>
  <c r="H25" i="127"/>
  <c r="F23" i="127"/>
  <c r="H22" i="127"/>
  <c r="F21" i="127"/>
  <c r="H19" i="127"/>
  <c r="F19" i="127"/>
  <c r="B15" i="127"/>
  <c r="A15" i="127"/>
  <c r="M14" i="127"/>
  <c r="H10" i="127"/>
  <c r="J10" i="127" s="1"/>
  <c r="F9" i="127"/>
  <c r="J9" i="127" s="1"/>
  <c r="K2" i="127"/>
  <c r="K3" i="127" s="1"/>
  <c r="K4" i="127" s="1"/>
  <c r="K5" i="127" s="1"/>
  <c r="K6" i="127" s="1"/>
  <c r="K7" i="127" s="1"/>
  <c r="K8" i="127" s="1"/>
  <c r="K9" i="127" s="1"/>
  <c r="K10" i="127" s="1"/>
  <c r="K11" i="127" s="1"/>
  <c r="K12" i="127" s="1"/>
  <c r="K13" i="127" s="1"/>
  <c r="K14" i="127" s="1"/>
  <c r="K15" i="127" s="1"/>
  <c r="K16" i="127" s="1"/>
  <c r="K17" i="127" s="1"/>
  <c r="K18" i="127" s="1"/>
  <c r="K19" i="127" s="1"/>
  <c r="K20" i="127" s="1"/>
  <c r="K21" i="127" s="1"/>
  <c r="K22" i="127" s="1"/>
  <c r="K23" i="127" s="1"/>
  <c r="K24" i="127" s="1"/>
  <c r="K25" i="127" s="1"/>
  <c r="K26" i="127" s="1"/>
  <c r="K27" i="127" s="1"/>
  <c r="K28" i="127" s="1"/>
  <c r="K29" i="127" s="1"/>
  <c r="K30" i="127" s="1"/>
  <c r="K31" i="127" s="1"/>
  <c r="K32" i="127" s="1"/>
  <c r="K33" i="127" s="1"/>
  <c r="K34" i="127" s="1"/>
  <c r="K35" i="127" s="1"/>
  <c r="K36" i="127" s="1"/>
  <c r="K37" i="127" s="1"/>
  <c r="K38" i="127" s="1"/>
  <c r="K39" i="127" s="1"/>
  <c r="K40" i="127" s="1"/>
  <c r="K41" i="127" s="1"/>
  <c r="K42" i="127" s="1"/>
  <c r="K43" i="127" s="1"/>
  <c r="K44" i="127" s="1"/>
  <c r="K45" i="127" s="1"/>
  <c r="K46" i="127" s="1"/>
  <c r="K47" i="127" s="1"/>
  <c r="K48" i="127" s="1"/>
  <c r="K49" i="127" s="1"/>
  <c r="F35" i="126"/>
  <c r="J33" i="126"/>
  <c r="H25" i="126"/>
  <c r="F23" i="126"/>
  <c r="H22" i="126"/>
  <c r="F21" i="126"/>
  <c r="H19" i="126"/>
  <c r="F19" i="126"/>
  <c r="B15" i="126"/>
  <c r="A15" i="126"/>
  <c r="M14" i="126"/>
  <c r="F9" i="126"/>
  <c r="J9" i="126" s="1"/>
  <c r="K2" i="126"/>
  <c r="K3" i="126" s="1"/>
  <c r="K4" i="126" s="1"/>
  <c r="K5" i="126" s="1"/>
  <c r="K6" i="126" s="1"/>
  <c r="K7" i="126" s="1"/>
  <c r="K8" i="126" s="1"/>
  <c r="K9" i="126" s="1"/>
  <c r="K10" i="126" s="1"/>
  <c r="K11" i="126" s="1"/>
  <c r="K12" i="126" s="1"/>
  <c r="K13" i="126" s="1"/>
  <c r="K14" i="126" s="1"/>
  <c r="K15" i="126" s="1"/>
  <c r="K16" i="126" s="1"/>
  <c r="K17" i="126" s="1"/>
  <c r="K18" i="126" s="1"/>
  <c r="K19" i="126" s="1"/>
  <c r="K20" i="126" s="1"/>
  <c r="K21" i="126" s="1"/>
  <c r="K22" i="126" s="1"/>
  <c r="K23" i="126" s="1"/>
  <c r="K24" i="126" s="1"/>
  <c r="K25" i="126" s="1"/>
  <c r="K26" i="126" s="1"/>
  <c r="K27" i="126" s="1"/>
  <c r="K28" i="126" s="1"/>
  <c r="K29" i="126" s="1"/>
  <c r="K30" i="126" s="1"/>
  <c r="K31" i="126" s="1"/>
  <c r="K32" i="126" s="1"/>
  <c r="K33" i="126" s="1"/>
  <c r="K34" i="126" s="1"/>
  <c r="K35" i="126" s="1"/>
  <c r="K36" i="126" s="1"/>
  <c r="K37" i="126" s="1"/>
  <c r="K38" i="126" s="1"/>
  <c r="K39" i="126" s="1"/>
  <c r="K40" i="126" s="1"/>
  <c r="K41" i="126" s="1"/>
  <c r="K42" i="126" s="1"/>
  <c r="K43" i="126" s="1"/>
  <c r="K44" i="126" s="1"/>
  <c r="K45" i="126" s="1"/>
  <c r="K46" i="126" s="1"/>
  <c r="K47" i="126" s="1"/>
  <c r="K48" i="126" s="1"/>
  <c r="K49" i="126" s="1"/>
  <c r="M14" i="124"/>
  <c r="M36" i="124"/>
  <c r="M14" i="117"/>
  <c r="F22" i="135" l="1"/>
  <c r="J35" i="135"/>
  <c r="J22" i="135" s="1"/>
  <c r="F37" i="135"/>
  <c r="H23" i="135"/>
  <c r="J36" i="135"/>
  <c r="J23" i="135" s="1"/>
  <c r="M7" i="126"/>
  <c r="F7" i="126" s="1"/>
  <c r="F11" i="126" s="1"/>
  <c r="O11" i="126" s="1"/>
  <c r="L15" i="134"/>
  <c r="L16" i="134"/>
  <c r="F37" i="132"/>
  <c r="O37" i="132" s="1"/>
  <c r="F39" i="132" s="1"/>
  <c r="F22" i="132"/>
  <c r="D27" i="134"/>
  <c r="C27" i="134"/>
  <c r="D26" i="134"/>
  <c r="M7" i="127"/>
  <c r="C29" i="134"/>
  <c r="M7" i="135"/>
  <c r="N30" i="134"/>
  <c r="C31" i="134"/>
  <c r="C26" i="134"/>
  <c r="C30" i="134"/>
  <c r="D29" i="134"/>
  <c r="M7" i="128"/>
  <c r="C28" i="134"/>
  <c r="N27" i="134"/>
  <c r="N28" i="134"/>
  <c r="N29" i="134"/>
  <c r="N26" i="134"/>
  <c r="N46" i="134"/>
  <c r="N31" i="134" s="1"/>
  <c r="N47" i="134"/>
  <c r="E59" i="134"/>
  <c r="E42" i="134"/>
  <c r="E58" i="134"/>
  <c r="E61" i="134"/>
  <c r="E60" i="134"/>
  <c r="D43" i="134"/>
  <c r="D28" i="134" s="1"/>
  <c r="C80" i="134"/>
  <c r="E80" i="134" s="1"/>
  <c r="C76" i="134"/>
  <c r="D76" i="134"/>
  <c r="E56" i="134"/>
  <c r="E57" i="134"/>
  <c r="E44" i="134"/>
  <c r="E41" i="134"/>
  <c r="E81" i="134"/>
  <c r="E82" i="134"/>
  <c r="E78" i="134"/>
  <c r="D45" i="134"/>
  <c r="D30" i="134" s="1"/>
  <c r="E77" i="134"/>
  <c r="C79" i="134"/>
  <c r="E79" i="134" s="1"/>
  <c r="J36" i="132"/>
  <c r="J22" i="132"/>
  <c r="H20" i="132"/>
  <c r="H10" i="132"/>
  <c r="J10" i="132" s="1"/>
  <c r="F40" i="132"/>
  <c r="H20" i="128"/>
  <c r="D19" i="129"/>
  <c r="H10" i="126"/>
  <c r="J10" i="126" s="1"/>
  <c r="J22" i="128"/>
  <c r="F22" i="128"/>
  <c r="J35" i="127"/>
  <c r="J22" i="127" s="1"/>
  <c r="F37" i="127"/>
  <c r="F22" i="127"/>
  <c r="F37" i="128"/>
  <c r="J35" i="126"/>
  <c r="J22" i="126" s="1"/>
  <c r="F22" i="126"/>
  <c r="F22" i="129"/>
  <c r="J35" i="129"/>
  <c r="J22" i="129" s="1"/>
  <c r="M36" i="129"/>
  <c r="H36" i="129" s="1"/>
  <c r="H23" i="128"/>
  <c r="J36" i="128"/>
  <c r="J23" i="128" s="1"/>
  <c r="H23" i="127"/>
  <c r="J36" i="127"/>
  <c r="J23" i="127" s="1"/>
  <c r="H23" i="126"/>
  <c r="J36" i="126"/>
  <c r="J23" i="126" s="1"/>
  <c r="F37" i="126"/>
  <c r="O37" i="126" s="1"/>
  <c r="D7" i="135" l="1"/>
  <c r="M6" i="135"/>
  <c r="M4" i="135" s="1"/>
  <c r="F7" i="135"/>
  <c r="F11" i="135" s="1"/>
  <c r="F24" i="135" s="1"/>
  <c r="M6" i="127"/>
  <c r="M4" i="127" s="1"/>
  <c r="D7" i="127"/>
  <c r="M6" i="128"/>
  <c r="M4" i="128" s="1"/>
  <c r="D7" i="128"/>
  <c r="O12" i="126"/>
  <c r="M6" i="126"/>
  <c r="D7" i="126"/>
  <c r="D20" i="126" s="1"/>
  <c r="M12" i="126"/>
  <c r="D20" i="135"/>
  <c r="J7" i="135"/>
  <c r="J20" i="135" s="1"/>
  <c r="M32" i="135"/>
  <c r="D32" i="135" s="1"/>
  <c r="M8" i="135"/>
  <c r="D6" i="135"/>
  <c r="O37" i="135"/>
  <c r="F39" i="135" s="1"/>
  <c r="F40" i="135"/>
  <c r="F20" i="135"/>
  <c r="L17" i="134"/>
  <c r="M7" i="132"/>
  <c r="M16" i="134"/>
  <c r="M7" i="129"/>
  <c r="M7" i="117"/>
  <c r="M15" i="134"/>
  <c r="M7" i="124"/>
  <c r="E26" i="134"/>
  <c r="E29" i="134"/>
  <c r="E27" i="134"/>
  <c r="D46" i="134"/>
  <c r="D31" i="134" s="1"/>
  <c r="D47" i="134"/>
  <c r="N32" i="134"/>
  <c r="E43" i="134"/>
  <c r="E28" i="134" s="1"/>
  <c r="E76" i="134"/>
  <c r="E45" i="134"/>
  <c r="E30" i="134" s="1"/>
  <c r="E46" i="134"/>
  <c r="E31" i="134" s="1"/>
  <c r="J23" i="132"/>
  <c r="H23" i="132"/>
  <c r="M32" i="127"/>
  <c r="D32" i="127" s="1"/>
  <c r="J32" i="127" s="1"/>
  <c r="H20" i="127"/>
  <c r="O37" i="128"/>
  <c r="F39" i="128" s="1"/>
  <c r="F40" i="128" s="1"/>
  <c r="O37" i="127"/>
  <c r="F39" i="127" s="1"/>
  <c r="F40" i="127" s="1"/>
  <c r="F20" i="126"/>
  <c r="F12" i="126"/>
  <c r="F25" i="126" s="1"/>
  <c r="H23" i="129"/>
  <c r="J36" i="129"/>
  <c r="J23" i="129" s="1"/>
  <c r="F39" i="126"/>
  <c r="F24" i="126"/>
  <c r="F35" i="124"/>
  <c r="J35" i="124" s="1"/>
  <c r="M36" i="117"/>
  <c r="M35" i="117"/>
  <c r="F35" i="117" s="1"/>
  <c r="M32" i="117"/>
  <c r="B15" i="117"/>
  <c r="B15" i="124"/>
  <c r="B15" i="125"/>
  <c r="F36" i="125"/>
  <c r="D36" i="125"/>
  <c r="H35" i="125"/>
  <c r="D35" i="125"/>
  <c r="F34" i="125"/>
  <c r="D34" i="125"/>
  <c r="H33" i="125"/>
  <c r="H32" i="125"/>
  <c r="H12" i="125"/>
  <c r="H9" i="125"/>
  <c r="H7" i="125"/>
  <c r="H6" i="125"/>
  <c r="F10" i="125"/>
  <c r="D10" i="125"/>
  <c r="D9" i="125"/>
  <c r="F8" i="125"/>
  <c r="D8" i="125"/>
  <c r="F6" i="125"/>
  <c r="K2" i="125"/>
  <c r="K3" i="125" s="1"/>
  <c r="K4" i="125" s="1"/>
  <c r="K5" i="125" s="1"/>
  <c r="K6" i="125" s="1"/>
  <c r="K7" i="125" s="1"/>
  <c r="K8" i="125" s="1"/>
  <c r="K9" i="125" s="1"/>
  <c r="K10" i="125" s="1"/>
  <c r="K11" i="125" s="1"/>
  <c r="K12" i="125" s="1"/>
  <c r="K13" i="125" s="1"/>
  <c r="K14" i="125" s="1"/>
  <c r="K15" i="125" s="1"/>
  <c r="K16" i="125" s="1"/>
  <c r="K17" i="125" s="1"/>
  <c r="K18" i="125" s="1"/>
  <c r="K19" i="125" s="1"/>
  <c r="K20" i="125" s="1"/>
  <c r="K21" i="125" s="1"/>
  <c r="K22" i="125" s="1"/>
  <c r="K23" i="125" s="1"/>
  <c r="K24" i="125" s="1"/>
  <c r="K25" i="125" s="1"/>
  <c r="K26" i="125" s="1"/>
  <c r="K27" i="125" s="1"/>
  <c r="K28" i="125" s="1"/>
  <c r="K29" i="125" s="1"/>
  <c r="K30" i="125" s="1"/>
  <c r="K31" i="125" s="1"/>
  <c r="K32" i="125" s="1"/>
  <c r="K33" i="125" s="1"/>
  <c r="K34" i="125" s="1"/>
  <c r="K35" i="125" s="1"/>
  <c r="K36" i="125" s="1"/>
  <c r="K37" i="125" s="1"/>
  <c r="K38" i="125" s="1"/>
  <c r="K39" i="125" s="1"/>
  <c r="K40" i="125" s="1"/>
  <c r="K41" i="125" s="1"/>
  <c r="K42" i="125" s="1"/>
  <c r="K43" i="125" s="1"/>
  <c r="K44" i="125" s="1"/>
  <c r="K45" i="125" s="1"/>
  <c r="K46" i="125" s="1"/>
  <c r="K47" i="125" s="1"/>
  <c r="K48" i="125" s="1"/>
  <c r="K49" i="125" s="1"/>
  <c r="H25" i="124"/>
  <c r="F23" i="124"/>
  <c r="H22" i="124"/>
  <c r="F21" i="124"/>
  <c r="H20" i="124"/>
  <c r="H19" i="124"/>
  <c r="A15" i="124"/>
  <c r="F9" i="124"/>
  <c r="K2" i="124"/>
  <c r="K3" i="124" s="1"/>
  <c r="K4" i="124" s="1"/>
  <c r="K5" i="124" s="1"/>
  <c r="K6" i="124" s="1"/>
  <c r="K7" i="124" s="1"/>
  <c r="K8" i="124" s="1"/>
  <c r="K9" i="124" s="1"/>
  <c r="K10" i="124" s="1"/>
  <c r="K11" i="124" s="1"/>
  <c r="K12" i="124" s="1"/>
  <c r="K13" i="124" s="1"/>
  <c r="K14" i="124" s="1"/>
  <c r="K15" i="124" s="1"/>
  <c r="K16" i="124" s="1"/>
  <c r="K17" i="124" s="1"/>
  <c r="K18" i="124" s="1"/>
  <c r="K19" i="124" s="1"/>
  <c r="K20" i="124" s="1"/>
  <c r="K21" i="124" s="1"/>
  <c r="K22" i="124" s="1"/>
  <c r="K23" i="124" s="1"/>
  <c r="K24" i="124" s="1"/>
  <c r="K25" i="124" s="1"/>
  <c r="K26" i="124" s="1"/>
  <c r="K27" i="124" s="1"/>
  <c r="K28" i="124" s="1"/>
  <c r="K29" i="124" s="1"/>
  <c r="K30" i="124" s="1"/>
  <c r="K31" i="124" s="1"/>
  <c r="K32" i="124" s="1"/>
  <c r="K33" i="124" s="1"/>
  <c r="K34" i="124" s="1"/>
  <c r="K35" i="124" s="1"/>
  <c r="K36" i="124" s="1"/>
  <c r="K37" i="124" s="1"/>
  <c r="K38" i="124" s="1"/>
  <c r="K39" i="124" s="1"/>
  <c r="K40" i="124" s="1"/>
  <c r="K41" i="124" s="1"/>
  <c r="K42" i="124" s="1"/>
  <c r="K43" i="124" s="1"/>
  <c r="K44" i="124" s="1"/>
  <c r="K45" i="124" s="1"/>
  <c r="K46" i="124" s="1"/>
  <c r="K47" i="124" s="1"/>
  <c r="K48" i="124" s="1"/>
  <c r="K49" i="124" s="1"/>
  <c r="F9" i="117"/>
  <c r="F13" i="126" l="1"/>
  <c r="M32" i="128"/>
  <c r="D32" i="128" s="1"/>
  <c r="J32" i="128" s="1"/>
  <c r="M4" i="126"/>
  <c r="M8" i="126"/>
  <c r="D6" i="126"/>
  <c r="M32" i="126"/>
  <c r="D32" i="126" s="1"/>
  <c r="D12" i="126"/>
  <c r="D25" i="126" s="1"/>
  <c r="D7" i="132"/>
  <c r="D37" i="128"/>
  <c r="M37" i="128" s="1"/>
  <c r="D39" i="128" s="1"/>
  <c r="J7" i="126"/>
  <c r="J20" i="126" s="1"/>
  <c r="M34" i="135"/>
  <c r="H34" i="135" s="1"/>
  <c r="H8" i="135"/>
  <c r="O11" i="135"/>
  <c r="F13" i="135" s="1"/>
  <c r="F26" i="135" s="1"/>
  <c r="F14" i="135"/>
  <c r="F27" i="135" s="1"/>
  <c r="J6" i="135"/>
  <c r="D11" i="135"/>
  <c r="J32" i="135"/>
  <c r="D19" i="135"/>
  <c r="D37" i="135"/>
  <c r="O12" i="132"/>
  <c r="M12" i="132"/>
  <c r="F7" i="132"/>
  <c r="F20" i="132" s="1"/>
  <c r="M34" i="117"/>
  <c r="H34" i="117" s="1"/>
  <c r="O12" i="124"/>
  <c r="M12" i="124"/>
  <c r="M6" i="124"/>
  <c r="M4" i="117"/>
  <c r="M33" i="117"/>
  <c r="M8" i="117"/>
  <c r="H8" i="117" s="1"/>
  <c r="J8" i="117" s="1"/>
  <c r="D7" i="129"/>
  <c r="M33" i="129"/>
  <c r="M8" i="129"/>
  <c r="H8" i="129" s="1"/>
  <c r="M4" i="129"/>
  <c r="M12" i="129"/>
  <c r="F7" i="129"/>
  <c r="O12" i="129"/>
  <c r="M6" i="132"/>
  <c r="M4" i="132" s="1"/>
  <c r="D32" i="134"/>
  <c r="E47" i="134"/>
  <c r="E32" i="134" s="1"/>
  <c r="D37" i="127"/>
  <c r="F26" i="126"/>
  <c r="F40" i="126"/>
  <c r="F14" i="126"/>
  <c r="F27" i="126" s="1"/>
  <c r="F9" i="125"/>
  <c r="F35" i="125"/>
  <c r="F22" i="124"/>
  <c r="J9" i="124"/>
  <c r="J22" i="124" s="1"/>
  <c r="J33" i="124"/>
  <c r="A15" i="117"/>
  <c r="J35" i="117"/>
  <c r="J35" i="125" s="1"/>
  <c r="H25" i="117"/>
  <c r="H25" i="125" s="1"/>
  <c r="F23" i="117"/>
  <c r="F23" i="125" s="1"/>
  <c r="D23" i="125"/>
  <c r="H22" i="117"/>
  <c r="H22" i="125" s="1"/>
  <c r="F22" i="117"/>
  <c r="D22" i="125"/>
  <c r="F21" i="117"/>
  <c r="F21" i="125" s="1"/>
  <c r="D21" i="125"/>
  <c r="H20" i="117"/>
  <c r="H20" i="125" s="1"/>
  <c r="H19" i="117"/>
  <c r="H19" i="125" s="1"/>
  <c r="J9" i="117"/>
  <c r="K2" i="117"/>
  <c r="K3" i="117" s="1"/>
  <c r="K4" i="117" s="1"/>
  <c r="K5" i="117" s="1"/>
  <c r="K6" i="117" s="1"/>
  <c r="K7" i="117" s="1"/>
  <c r="K8" i="117" s="1"/>
  <c r="K9" i="117" s="1"/>
  <c r="K10" i="117" s="1"/>
  <c r="K11" i="117" s="1"/>
  <c r="K12" i="117" s="1"/>
  <c r="K13" i="117" s="1"/>
  <c r="K14" i="117" s="1"/>
  <c r="K15" i="117" s="1"/>
  <c r="K16" i="117" s="1"/>
  <c r="K17" i="117" s="1"/>
  <c r="K18" i="117" s="1"/>
  <c r="K19" i="117" s="1"/>
  <c r="K20" i="117" s="1"/>
  <c r="K21" i="117" s="1"/>
  <c r="K22" i="117" s="1"/>
  <c r="K23" i="117" s="1"/>
  <c r="K24" i="117" s="1"/>
  <c r="K25" i="117" s="1"/>
  <c r="K26" i="117" s="1"/>
  <c r="K27" i="117" s="1"/>
  <c r="K28" i="117" s="1"/>
  <c r="K29" i="117" s="1"/>
  <c r="K30" i="117" s="1"/>
  <c r="K31" i="117" s="1"/>
  <c r="K32" i="117" s="1"/>
  <c r="K33" i="117" s="1"/>
  <c r="K34" i="117" s="1"/>
  <c r="K35" i="117" s="1"/>
  <c r="K36" i="117" s="1"/>
  <c r="K37" i="117" s="1"/>
  <c r="K38" i="117" s="1"/>
  <c r="K39" i="117" s="1"/>
  <c r="K40" i="117" s="1"/>
  <c r="K41" i="117" s="1"/>
  <c r="K42" i="117" s="1"/>
  <c r="K43" i="117" s="1"/>
  <c r="K44" i="117" s="1"/>
  <c r="K45" i="117" s="1"/>
  <c r="K46" i="117" s="1"/>
  <c r="K47" i="117" s="1"/>
  <c r="K48" i="117" s="1"/>
  <c r="K49" i="117" s="1"/>
  <c r="J12" i="126" l="1"/>
  <c r="J25" i="126" s="1"/>
  <c r="J32" i="126"/>
  <c r="D37" i="126"/>
  <c r="D19" i="126"/>
  <c r="J6" i="126"/>
  <c r="D11" i="126"/>
  <c r="M11" i="126" s="1"/>
  <c r="D13" i="126" s="1"/>
  <c r="H8" i="126"/>
  <c r="M34" i="126"/>
  <c r="H34" i="126" s="1"/>
  <c r="H21" i="135"/>
  <c r="J34" i="135"/>
  <c r="J21" i="135" s="1"/>
  <c r="H37" i="135"/>
  <c r="M42" i="135"/>
  <c r="M43" i="135" s="1"/>
  <c r="J19" i="135"/>
  <c r="M11" i="135"/>
  <c r="D13" i="135" s="1"/>
  <c r="D14" i="135" s="1"/>
  <c r="H11" i="135"/>
  <c r="J8" i="135"/>
  <c r="J11" i="135" s="1"/>
  <c r="M37" i="135"/>
  <c r="D39" i="135" s="1"/>
  <c r="D24" i="135"/>
  <c r="D40" i="135"/>
  <c r="M37" i="127"/>
  <c r="D39" i="127" s="1"/>
  <c r="D40" i="128"/>
  <c r="F11" i="132"/>
  <c r="O11" i="132" s="1"/>
  <c r="F13" i="132" s="1"/>
  <c r="F26" i="132" s="1"/>
  <c r="J7" i="132"/>
  <c r="J20" i="132" s="1"/>
  <c r="D20" i="132"/>
  <c r="D12" i="132"/>
  <c r="D25" i="132" s="1"/>
  <c r="H21" i="117"/>
  <c r="F12" i="132"/>
  <c r="F25" i="132" s="1"/>
  <c r="D6" i="132"/>
  <c r="M32" i="132"/>
  <c r="D32" i="132" s="1"/>
  <c r="M8" i="132"/>
  <c r="F12" i="129"/>
  <c r="F25" i="129" s="1"/>
  <c r="F11" i="129"/>
  <c r="O11" i="129" s="1"/>
  <c r="F13" i="129" s="1"/>
  <c r="J34" i="117"/>
  <c r="J21" i="117" s="1"/>
  <c r="J8" i="129"/>
  <c r="H11" i="129"/>
  <c r="H13" i="129" s="1"/>
  <c r="H14" i="129" s="1"/>
  <c r="M32" i="124"/>
  <c r="D32" i="124" s="1"/>
  <c r="M8" i="124"/>
  <c r="M4" i="124"/>
  <c r="F33" i="129"/>
  <c r="F20" i="129" s="1"/>
  <c r="D33" i="129"/>
  <c r="M34" i="129"/>
  <c r="H34" i="129" s="1"/>
  <c r="F32" i="129"/>
  <c r="D12" i="129"/>
  <c r="D11" i="129"/>
  <c r="J7" i="129"/>
  <c r="F24" i="132"/>
  <c r="F22" i="125"/>
  <c r="J9" i="125"/>
  <c r="F37" i="124"/>
  <c r="O37" i="124" s="1"/>
  <c r="F19" i="124"/>
  <c r="J22" i="117"/>
  <c r="J22" i="125" s="1"/>
  <c r="D14" i="126" l="1"/>
  <c r="J37" i="135"/>
  <c r="J24" i="135" s="1"/>
  <c r="H11" i="126"/>
  <c r="H13" i="126" s="1"/>
  <c r="H14" i="126" s="1"/>
  <c r="J8" i="126"/>
  <c r="J11" i="126" s="1"/>
  <c r="D24" i="126"/>
  <c r="M37" i="126"/>
  <c r="D39" i="126" s="1"/>
  <c r="H37" i="126"/>
  <c r="H21" i="126"/>
  <c r="J34" i="126"/>
  <c r="M42" i="126"/>
  <c r="M43" i="126" s="1"/>
  <c r="J19" i="126"/>
  <c r="H13" i="135"/>
  <c r="H14" i="135" s="1"/>
  <c r="D27" i="135"/>
  <c r="H24" i="135"/>
  <c r="H39" i="135"/>
  <c r="D26" i="135"/>
  <c r="D40" i="127"/>
  <c r="J11" i="129"/>
  <c r="J24" i="129" s="1"/>
  <c r="J12" i="132"/>
  <c r="J25" i="132" s="1"/>
  <c r="M34" i="124"/>
  <c r="H34" i="124" s="1"/>
  <c r="H8" i="124"/>
  <c r="J32" i="124"/>
  <c r="D37" i="124"/>
  <c r="M11" i="129"/>
  <c r="D13" i="129" s="1"/>
  <c r="J13" i="129" s="1"/>
  <c r="J26" i="129" s="1"/>
  <c r="J32" i="129"/>
  <c r="F37" i="129"/>
  <c r="F19" i="129"/>
  <c r="F14" i="129"/>
  <c r="J34" i="129"/>
  <c r="J21" i="129" s="1"/>
  <c r="H21" i="129"/>
  <c r="H37" i="129"/>
  <c r="D25" i="129"/>
  <c r="J12" i="129"/>
  <c r="D37" i="129"/>
  <c r="J33" i="129"/>
  <c r="J20" i="129" s="1"/>
  <c r="D20" i="129"/>
  <c r="H8" i="132"/>
  <c r="M34" i="132"/>
  <c r="H34" i="132" s="1"/>
  <c r="J32" i="132"/>
  <c r="D37" i="132"/>
  <c r="D19" i="132"/>
  <c r="J6" i="132"/>
  <c r="D11" i="132"/>
  <c r="M11" i="132" s="1"/>
  <c r="D13" i="132" s="1"/>
  <c r="D14" i="132" s="1"/>
  <c r="F14" i="132"/>
  <c r="F27" i="132" s="1"/>
  <c r="J13" i="126" l="1"/>
  <c r="H26" i="135"/>
  <c r="J13" i="135"/>
  <c r="J14" i="135" s="1"/>
  <c r="D40" i="126"/>
  <c r="D27" i="126" s="1"/>
  <c r="D26" i="126"/>
  <c r="J37" i="126"/>
  <c r="J24" i="126" s="1"/>
  <c r="J21" i="126"/>
  <c r="H39" i="126"/>
  <c r="H24" i="126"/>
  <c r="J14" i="126"/>
  <c r="H40" i="135"/>
  <c r="H27" i="135" s="1"/>
  <c r="J39" i="135"/>
  <c r="D24" i="132"/>
  <c r="M37" i="124"/>
  <c r="D14" i="129"/>
  <c r="J19" i="129"/>
  <c r="J37" i="129"/>
  <c r="H39" i="129"/>
  <c r="H26" i="129" s="1"/>
  <c r="H24" i="129"/>
  <c r="J8" i="132"/>
  <c r="J11" i="132" s="1"/>
  <c r="H11" i="132"/>
  <c r="H13" i="132" s="1"/>
  <c r="J13" i="132" s="1"/>
  <c r="O37" i="129"/>
  <c r="F39" i="129" s="1"/>
  <c r="F26" i="129" s="1"/>
  <c r="F24" i="129"/>
  <c r="M37" i="129"/>
  <c r="D39" i="129" s="1"/>
  <c r="D24" i="129"/>
  <c r="J14" i="129"/>
  <c r="J27" i="129" s="1"/>
  <c r="M37" i="132"/>
  <c r="D39" i="132" s="1"/>
  <c r="D26" i="132" s="1"/>
  <c r="J19" i="132"/>
  <c r="H8" i="125"/>
  <c r="J8" i="124"/>
  <c r="J8" i="125" s="1"/>
  <c r="M42" i="132"/>
  <c r="M43" i="132" s="1"/>
  <c r="H37" i="132"/>
  <c r="J34" i="132"/>
  <c r="J37" i="132" s="1"/>
  <c r="H21" i="132"/>
  <c r="M42" i="129"/>
  <c r="M43" i="129" s="1"/>
  <c r="J34" i="124"/>
  <c r="H34" i="125"/>
  <c r="H21" i="124"/>
  <c r="H21" i="125" s="1"/>
  <c r="M42" i="124"/>
  <c r="M43" i="124" s="1"/>
  <c r="O12" i="117"/>
  <c r="F7" i="117"/>
  <c r="M12" i="117"/>
  <c r="D6" i="117"/>
  <c r="J6" i="117" s="1"/>
  <c r="F32" i="117"/>
  <c r="D32" i="117"/>
  <c r="D33" i="117"/>
  <c r="F33" i="117"/>
  <c r="F7" i="124"/>
  <c r="D6" i="124"/>
  <c r="J24" i="132" l="1"/>
  <c r="J26" i="135"/>
  <c r="J39" i="126"/>
  <c r="J26" i="126" s="1"/>
  <c r="H40" i="126"/>
  <c r="H27" i="126" s="1"/>
  <c r="H26" i="126"/>
  <c r="J40" i="135"/>
  <c r="J27" i="135" s="1"/>
  <c r="F40" i="129"/>
  <c r="F27" i="129" s="1"/>
  <c r="H14" i="132"/>
  <c r="H40" i="129"/>
  <c r="H27" i="129" s="1"/>
  <c r="J14" i="132"/>
  <c r="J21" i="124"/>
  <c r="J21" i="125" s="1"/>
  <c r="J34" i="125"/>
  <c r="D40" i="132"/>
  <c r="D27" i="132" s="1"/>
  <c r="J21" i="132"/>
  <c r="H39" i="132"/>
  <c r="H24" i="132"/>
  <c r="D40" i="129"/>
  <c r="D27" i="129" s="1"/>
  <c r="D26" i="129"/>
  <c r="J39" i="129"/>
  <c r="F11" i="117"/>
  <c r="F12" i="117"/>
  <c r="F25" i="117" s="1"/>
  <c r="D11" i="117"/>
  <c r="D12" i="117"/>
  <c r="D25" i="117" s="1"/>
  <c r="J7" i="117"/>
  <c r="F20" i="117"/>
  <c r="F33" i="125"/>
  <c r="H36" i="124"/>
  <c r="H10" i="124"/>
  <c r="D20" i="117"/>
  <c r="J33" i="117"/>
  <c r="D33" i="125"/>
  <c r="D32" i="125"/>
  <c r="J32" i="117"/>
  <c r="D19" i="117"/>
  <c r="D37" i="117"/>
  <c r="D24" i="117" s="1"/>
  <c r="F32" i="125"/>
  <c r="F19" i="117"/>
  <c r="F19" i="125" s="1"/>
  <c r="F37" i="117"/>
  <c r="O37" i="117" s="1"/>
  <c r="D19" i="124"/>
  <c r="D6" i="125"/>
  <c r="J6" i="124"/>
  <c r="D11" i="124"/>
  <c r="D24" i="124" s="1"/>
  <c r="F11" i="124"/>
  <c r="F20" i="124"/>
  <c r="F12" i="124"/>
  <c r="F7" i="125"/>
  <c r="H36" i="117"/>
  <c r="H10" i="117"/>
  <c r="D7" i="125"/>
  <c r="D12" i="124"/>
  <c r="D25" i="124" s="1"/>
  <c r="J7" i="124"/>
  <c r="D20" i="124"/>
  <c r="J40" i="126" l="1"/>
  <c r="J27" i="126" s="1"/>
  <c r="J40" i="129"/>
  <c r="J39" i="132"/>
  <c r="J26" i="132" s="1"/>
  <c r="H40" i="132"/>
  <c r="H27" i="132" s="1"/>
  <c r="H26" i="132"/>
  <c r="M37" i="117"/>
  <c r="D39" i="117" s="1"/>
  <c r="M42" i="117"/>
  <c r="M43" i="117" s="1"/>
  <c r="F39" i="124"/>
  <c r="F40" i="124" s="1"/>
  <c r="O11" i="124"/>
  <c r="F13" i="124" s="1"/>
  <c r="F14" i="124" s="1"/>
  <c r="D39" i="124"/>
  <c r="M11" i="124"/>
  <c r="D13" i="124" s="1"/>
  <c r="D14" i="124" s="1"/>
  <c r="F20" i="125"/>
  <c r="F11" i="125"/>
  <c r="F24" i="124"/>
  <c r="D11" i="125"/>
  <c r="J19" i="124"/>
  <c r="J6" i="125"/>
  <c r="D37" i="125"/>
  <c r="M42" i="125" s="1"/>
  <c r="M43" i="125" s="1"/>
  <c r="D20" i="125"/>
  <c r="D19" i="125"/>
  <c r="J20" i="124"/>
  <c r="J7" i="125"/>
  <c r="J32" i="125"/>
  <c r="J19" i="117"/>
  <c r="J33" i="125"/>
  <c r="J20" i="117"/>
  <c r="J10" i="124"/>
  <c r="J11" i="124" s="1"/>
  <c r="H10" i="125"/>
  <c r="H11" i="124"/>
  <c r="H11" i="117"/>
  <c r="H13" i="117" s="1"/>
  <c r="H14" i="117" s="1"/>
  <c r="J10" i="117"/>
  <c r="F25" i="124"/>
  <c r="F25" i="125" s="1"/>
  <c r="F12" i="125"/>
  <c r="J12" i="124"/>
  <c r="D12" i="125"/>
  <c r="H37" i="124"/>
  <c r="H36" i="125"/>
  <c r="J36" i="124"/>
  <c r="H23" i="124"/>
  <c r="O11" i="117"/>
  <c r="F13" i="117" s="1"/>
  <c r="F14" i="117" s="1"/>
  <c r="J12" i="117"/>
  <c r="H23" i="117"/>
  <c r="H37" i="117"/>
  <c r="J36" i="117"/>
  <c r="J37" i="117" s="1"/>
  <c r="F39" i="117"/>
  <c r="F40" i="117" s="1"/>
  <c r="F37" i="125"/>
  <c r="F24" i="117"/>
  <c r="M11" i="117"/>
  <c r="D13" i="117" s="1"/>
  <c r="D40" i="124" l="1"/>
  <c r="D27" i="124" s="1"/>
  <c r="D26" i="124"/>
  <c r="D40" i="117"/>
  <c r="D26" i="117"/>
  <c r="J40" i="132"/>
  <c r="J27" i="132" s="1"/>
  <c r="H23" i="125"/>
  <c r="J19" i="125"/>
  <c r="J20" i="125"/>
  <c r="F14" i="125"/>
  <c r="F27" i="124"/>
  <c r="J13" i="117"/>
  <c r="J10" i="125"/>
  <c r="J11" i="117"/>
  <c r="F24" i="125"/>
  <c r="F13" i="125"/>
  <c r="F26" i="124"/>
  <c r="F27" i="117"/>
  <c r="F40" i="125"/>
  <c r="J37" i="124"/>
  <c r="J23" i="124"/>
  <c r="J36" i="125"/>
  <c r="H24" i="117"/>
  <c r="H39" i="117"/>
  <c r="H26" i="117" s="1"/>
  <c r="F26" i="117"/>
  <c r="F39" i="125"/>
  <c r="H39" i="124"/>
  <c r="H40" i="124" s="1"/>
  <c r="H24" i="124"/>
  <c r="H37" i="125"/>
  <c r="D24" i="125"/>
  <c r="H11" i="125"/>
  <c r="H13" i="124"/>
  <c r="H13" i="125" s="1"/>
  <c r="J23" i="117"/>
  <c r="D14" i="117"/>
  <c r="D14" i="125" s="1"/>
  <c r="J25" i="125"/>
  <c r="J12" i="125"/>
  <c r="D39" i="125"/>
  <c r="D25" i="125"/>
  <c r="D13" i="125"/>
  <c r="J11" i="125" l="1"/>
  <c r="D40" i="125"/>
  <c r="J39" i="117"/>
  <c r="H14" i="124"/>
  <c r="H14" i="125" s="1"/>
  <c r="J13" i="124"/>
  <c r="D26" i="125"/>
  <c r="H40" i="117"/>
  <c r="H27" i="117" s="1"/>
  <c r="F26" i="125"/>
  <c r="D27" i="117"/>
  <c r="D27" i="125" s="1"/>
  <c r="J14" i="117"/>
  <c r="H24" i="125"/>
  <c r="H26" i="124"/>
  <c r="H26" i="125" s="1"/>
  <c r="H39" i="125"/>
  <c r="J39" i="124"/>
  <c r="J40" i="124" s="1"/>
  <c r="J23" i="125"/>
  <c r="J37" i="125"/>
  <c r="F27" i="125"/>
  <c r="J13" i="125" l="1"/>
  <c r="J40" i="117"/>
  <c r="H40" i="125"/>
  <c r="H27" i="124"/>
  <c r="H27" i="125" s="1"/>
  <c r="J14" i="124"/>
  <c r="J24" i="125"/>
  <c r="J39" i="125"/>
  <c r="J26" i="125"/>
  <c r="J14" i="125" l="1"/>
  <c r="J40" i="125"/>
  <c r="J27" i="125"/>
  <c r="F7" i="128"/>
  <c r="F11" i="128" s="1"/>
  <c r="D12" i="127"/>
  <c r="D25" i="127" s="1"/>
  <c r="F7" i="127"/>
  <c r="F20" i="127" s="1"/>
  <c r="M12" i="128"/>
  <c r="D6" i="128"/>
  <c r="O12" i="128"/>
  <c r="M12" i="127"/>
  <c r="D6" i="127"/>
  <c r="O12" i="127"/>
  <c r="J7" i="128" l="1"/>
  <c r="J20" i="128" s="1"/>
  <c r="F20" i="128"/>
  <c r="D20" i="127"/>
  <c r="F11" i="127"/>
  <c r="F24" i="127" s="1"/>
  <c r="F12" i="127"/>
  <c r="F25" i="127" s="1"/>
  <c r="J12" i="127"/>
  <c r="J25" i="127" s="1"/>
  <c r="J7" i="127"/>
  <c r="J20" i="127" s="1"/>
  <c r="D12" i="128"/>
  <c r="D25" i="128" s="1"/>
  <c r="M8" i="128"/>
  <c r="M8" i="127"/>
  <c r="D20" i="128"/>
  <c r="D19" i="127"/>
  <c r="J6" i="127"/>
  <c r="D11" i="127"/>
  <c r="D24" i="127" s="1"/>
  <c r="O11" i="128"/>
  <c r="F13" i="128" s="1"/>
  <c r="F26" i="128" s="1"/>
  <c r="F24" i="128"/>
  <c r="J6" i="128"/>
  <c r="D11" i="128"/>
  <c r="D24" i="128" s="1"/>
  <c r="D19" i="128"/>
  <c r="F12" i="128"/>
  <c r="O11" i="127" l="1"/>
  <c r="F13" i="127" s="1"/>
  <c r="F26" i="127" s="1"/>
  <c r="H8" i="128"/>
  <c r="H11" i="128" s="1"/>
  <c r="H13" i="128" s="1"/>
  <c r="H14" i="128" s="1"/>
  <c r="M34" i="128"/>
  <c r="H34" i="128" s="1"/>
  <c r="M42" i="128" s="1"/>
  <c r="M43" i="128" s="1"/>
  <c r="H8" i="127"/>
  <c r="J8" i="127" s="1"/>
  <c r="M34" i="127"/>
  <c r="H34" i="127" s="1"/>
  <c r="M42" i="127" s="1"/>
  <c r="M43" i="127" s="1"/>
  <c r="F25" i="128"/>
  <c r="J12" i="128"/>
  <c r="J25" i="128" s="1"/>
  <c r="F14" i="128"/>
  <c r="F27" i="128" s="1"/>
  <c r="M11" i="128"/>
  <c r="D13" i="128" s="1"/>
  <c r="D26" i="128" s="1"/>
  <c r="M11" i="127"/>
  <c r="D13" i="127" s="1"/>
  <c r="J19" i="128"/>
  <c r="J19" i="127"/>
  <c r="D14" i="127" l="1"/>
  <c r="D27" i="127" s="1"/>
  <c r="D26" i="127"/>
  <c r="J8" i="128"/>
  <c r="J11" i="128" s="1"/>
  <c r="H21" i="128"/>
  <c r="H11" i="127"/>
  <c r="H13" i="127" s="1"/>
  <c r="J13" i="127" s="1"/>
  <c r="F14" i="127"/>
  <c r="F27" i="127" s="1"/>
  <c r="H37" i="128"/>
  <c r="J34" i="128"/>
  <c r="J37" i="128" s="1"/>
  <c r="H37" i="127"/>
  <c r="J34" i="127"/>
  <c r="J37" i="127" s="1"/>
  <c r="J24" i="127" s="1"/>
  <c r="H21" i="127"/>
  <c r="J11" i="127"/>
  <c r="J13" i="128"/>
  <c r="D14" i="128"/>
  <c r="D27" i="128" s="1"/>
  <c r="J24" i="128" l="1"/>
  <c r="H24" i="127"/>
  <c r="H14" i="127"/>
  <c r="H39" i="128"/>
  <c r="H40" i="128" s="1"/>
  <c r="H27" i="128" s="1"/>
  <c r="H24" i="128"/>
  <c r="J21" i="128"/>
  <c r="H39" i="127"/>
  <c r="H40" i="127" s="1"/>
  <c r="J21" i="127"/>
  <c r="J14" i="128"/>
  <c r="J14" i="127"/>
  <c r="H27" i="127" l="1"/>
  <c r="J39" i="128"/>
  <c r="J26" i="128" s="1"/>
  <c r="H26" i="128"/>
  <c r="J39" i="127"/>
  <c r="J26" i="127" s="1"/>
  <c r="H26" i="127"/>
  <c r="J40" i="128" l="1"/>
  <c r="J27" i="128" s="1"/>
  <c r="J40" i="127"/>
  <c r="J27" i="127" s="1"/>
</calcChain>
</file>

<file path=xl/sharedStrings.xml><?xml version="1.0" encoding="utf-8"?>
<sst xmlns="http://schemas.openxmlformats.org/spreadsheetml/2006/main" count="2201" uniqueCount="186">
  <si>
    <t xml:space="preserve"> </t>
  </si>
  <si>
    <t>DESCRIPTION</t>
  </si>
  <si>
    <t>F</t>
  </si>
  <si>
    <t>CHANGE IN NET ASSETS</t>
  </si>
  <si>
    <t>https://rumble.com/search/all?q=tgh-embezzle</t>
  </si>
  <si>
    <t>CORRUPT SUBSIDIARY &gt;</t>
  </si>
  <si>
    <t>CORRUPT ENTITY     &gt;</t>
  </si>
  <si>
    <t>CORRUPT CPA FIRM   &gt;</t>
  </si>
  <si>
    <t>H</t>
  </si>
  <si>
    <t>I</t>
  </si>
  <si>
    <t>J</t>
  </si>
  <si>
    <t xml:space="preserve">REVENUE </t>
  </si>
  <si>
    <t xml:space="preserve">EXPENSE </t>
  </si>
  <si>
    <t xml:space="preserve">OTHER </t>
  </si>
  <si>
    <t>2 POSITIVE VALUES                 CELLS F12, F13  &lt;</t>
  </si>
  <si>
    <t>PER BRUNN, CPA (PA)</t>
  </si>
  <si>
    <t>FY = FISCAL YEAR</t>
  </si>
  <si>
    <t xml:space="preserve">+1 *  CASH, AND </t>
  </si>
  <si>
    <t>COMMENT</t>
  </si>
  <si>
    <t xml:space="preserve">-1 * NET ASSETS </t>
  </si>
  <si>
    <r>
      <t xml:space="preserve">GDR &amp; </t>
    </r>
    <r>
      <rPr>
        <b/>
        <sz val="14"/>
        <color rgb="FFFF0000"/>
        <rFont val="Courier New"/>
        <family val="1"/>
      </rPr>
      <t>BDE</t>
    </r>
    <r>
      <rPr>
        <b/>
        <sz val="14"/>
        <rFont val="Courier New"/>
        <family val="1"/>
      </rPr>
      <t xml:space="preserve"> - REAL LIFE</t>
    </r>
  </si>
  <si>
    <r>
      <t xml:space="preserve">POSITIVE &amp; </t>
    </r>
    <r>
      <rPr>
        <b/>
        <sz val="14"/>
        <color rgb="FFFF0000"/>
        <rFont val="Courier New"/>
        <family val="1"/>
      </rPr>
      <t>NEGATIVE</t>
    </r>
  </si>
  <si>
    <t>OPERATING EXPS = OP-X</t>
  </si>
  <si>
    <t>EXP VALUES AFTER OP-X</t>
  </si>
  <si>
    <t>AUDIT REPORT - BRUNN</t>
  </si>
  <si>
    <r>
      <t xml:space="preserve">GDR &amp; </t>
    </r>
    <r>
      <rPr>
        <b/>
        <sz val="14"/>
        <color rgb="FFFF0000"/>
        <rFont val="Courier New"/>
        <family val="1"/>
      </rPr>
      <t>BDE</t>
    </r>
    <r>
      <rPr>
        <b/>
        <sz val="14"/>
        <rFont val="Courier New"/>
        <family val="1"/>
      </rPr>
      <t xml:space="preserve"> - REVERSE</t>
    </r>
  </si>
  <si>
    <r>
      <rPr>
        <b/>
        <sz val="14"/>
        <color rgb="FFFF0000"/>
        <rFont val="Courier New"/>
        <family val="1"/>
      </rPr>
      <t>NEGATIVE</t>
    </r>
    <r>
      <rPr>
        <b/>
        <sz val="14"/>
        <rFont val="Courier New"/>
        <family val="1"/>
      </rPr>
      <t xml:space="preserve"> &amp; POSITIVE</t>
    </r>
  </si>
  <si>
    <t>&lt;</t>
  </si>
  <si>
    <t>PUSH (FORCED) VALUES</t>
  </si>
  <si>
    <t>REQ'D 2 = TAX RETURN</t>
  </si>
  <si>
    <t>TAX RETURN - - BRUNN</t>
  </si>
  <si>
    <t>MIDDLE = BOTTOM - TOP</t>
  </si>
  <si>
    <t>REV = REVENUE</t>
  </si>
  <si>
    <t>POSITIVE &amp; NEGATIVE</t>
  </si>
  <si>
    <t>AUDIT REPORT - DIFF</t>
  </si>
  <si>
    <t>NEGATIVE &amp; POSITIVE</t>
  </si>
  <si>
    <t>IRS TAX FORM 990</t>
  </si>
  <si>
    <t>EXP = EXPENSE</t>
  </si>
  <si>
    <t>VIOTAR CELL D33</t>
  </si>
  <si>
    <t>CELL F35 VALUES OTAR</t>
  </si>
  <si>
    <t>CELL H36 VALUES OTAR</t>
  </si>
  <si>
    <t xml:space="preserve">VIOTAR ^ </t>
  </si>
  <si>
    <t>COLUMN = A</t>
  </si>
  <si>
    <t>B</t>
  </si>
  <si>
    <t>D</t>
  </si>
  <si>
    <r>
      <t>https://</t>
    </r>
    <r>
      <rPr>
        <b/>
        <sz val="52"/>
        <color rgb="FF0000FF"/>
        <rFont val="Arial Narrow"/>
        <family val="2"/>
      </rPr>
      <t>i</t>
    </r>
    <r>
      <rPr>
        <b/>
        <sz val="52"/>
        <rFont val="Arial Narrow"/>
        <family val="2"/>
      </rPr>
      <t>can</t>
    </r>
    <r>
      <rPr>
        <b/>
        <sz val="52"/>
        <color rgb="FF00B050"/>
        <rFont val="Arial Narrow"/>
        <family val="2"/>
      </rPr>
      <t>fund</t>
    </r>
    <r>
      <rPr>
        <b/>
        <sz val="52"/>
        <rFont val="Arial Narrow"/>
        <family val="2"/>
      </rPr>
      <t>the</t>
    </r>
    <r>
      <rPr>
        <b/>
        <sz val="52"/>
        <color rgb="FF0000FF"/>
        <rFont val="Arial Narrow"/>
        <family val="2"/>
      </rPr>
      <t>USA</t>
    </r>
    <r>
      <rPr>
        <b/>
        <sz val="52"/>
        <color rgb="FFFF0000"/>
        <rFont val="Arial Narrow"/>
        <family val="2"/>
      </rPr>
      <t>.com/</t>
    </r>
  </si>
  <si>
    <t>BLUE BORDER = $0</t>
  </si>
  <si>
    <t>GAAP = GENERALLY ACCEPTED ACCOUNTING PRINCIPLES</t>
  </si>
  <si>
    <t>CELL H34 VALUES OTAR</t>
  </si>
  <si>
    <t>CELL H8  VALUES OTAR</t>
  </si>
  <si>
    <t>CELL F9  VALUES OTAR</t>
  </si>
  <si>
    <t>CELL H10 VALUES OTAR</t>
  </si>
  <si>
    <t>GDR = (POSITIVE)                         GOOD DEBT REVENUE</t>
  </si>
  <si>
    <t>BDE = (NEGATIVE)                         BAD DEBT EXPENSE</t>
  </si>
  <si>
    <t>PT AR = PATIENT             ACCTS RECEIVABLE</t>
  </si>
  <si>
    <t>2018-A</t>
  </si>
  <si>
    <t>2018-B</t>
  </si>
  <si>
    <t>THIS IS FY-2018</t>
  </si>
  <si>
    <t>2018 DIFF:  2019-2018 MINUS 2018-2017</t>
  </si>
  <si>
    <t>A</t>
  </si>
  <si>
    <t>U</t>
  </si>
  <si>
    <t>T</t>
  </si>
  <si>
    <t>X</t>
  </si>
  <si>
    <t>2018-D</t>
  </si>
  <si>
    <t>D  =  DIFFERENCE               PAGE FOR FY-2018</t>
  </si>
  <si>
    <t xml:space="preserve">&lt; J32 MOVES </t>
  </si>
  <si>
    <t>FY-2018-2017 WAS IN ONLY J32 &gt;</t>
  </si>
  <si>
    <t>&gt;</t>
  </si>
  <si>
    <r>
      <t xml:space="preserve">ON THIS PAGE,                            VALUES ARE EQUAL TO                  </t>
    </r>
    <r>
      <rPr>
        <b/>
        <sz val="14"/>
        <rFont val="Arial Narrow"/>
        <family val="2"/>
      </rPr>
      <t xml:space="preserve">          PAGE 11</t>
    </r>
    <r>
      <rPr>
        <b/>
        <sz val="14"/>
        <color rgb="FF0000FF"/>
        <rFont val="Arial Narrow"/>
        <family val="2"/>
      </rPr>
      <t xml:space="preserve"> </t>
    </r>
    <r>
      <rPr>
        <b/>
        <sz val="14"/>
        <color rgb="FFFF0000"/>
        <rFont val="Arial Narrow"/>
        <family val="2"/>
      </rPr>
      <t>MINUS</t>
    </r>
    <r>
      <rPr>
        <b/>
        <sz val="14"/>
        <color rgb="FF0000FF"/>
        <rFont val="Arial Narrow"/>
        <family val="2"/>
      </rPr>
      <t xml:space="preserve"> </t>
    </r>
    <r>
      <rPr>
        <b/>
        <sz val="14"/>
        <rFont val="Arial Narrow"/>
        <family val="2"/>
      </rPr>
      <t>PAGE 10</t>
    </r>
  </si>
  <si>
    <t>ABOA REV - SEE ROW 41</t>
  </si>
  <si>
    <t>OTHER REV - AFTER PSR</t>
  </si>
  <si>
    <t>2018 ON 2018-2017 AUDIT REPORT</t>
  </si>
  <si>
    <t>2018 ON 2019-2018 AUDIT REPORT</t>
  </si>
  <si>
    <t>&lt; TOTAL UNRESTRICTED REVENUE</t>
  </si>
  <si>
    <t>&lt; BAD DEBT % - ACTUAL</t>
  </si>
  <si>
    <t>&lt; BAD DEBT % - ESTIMATED</t>
  </si>
  <si>
    <t>&lt; AUDITED</t>
  </si>
  <si>
    <t>H. LEE MOFFITT CANCER CNTR &amp; RESEARCH INSTITUTE, INC &amp; SUBS</t>
  </si>
  <si>
    <t>H. LEE MOFFITT CC &amp; RI HOSPITAL</t>
  </si>
  <si>
    <t>GRANT THORNTON (TAMPA, FL)</t>
  </si>
  <si>
    <t xml:space="preserve">SCF </t>
  </si>
  <si>
    <t xml:space="preserve">PROVISION </t>
  </si>
  <si>
    <t xml:space="preserve">FOR </t>
  </si>
  <si>
    <t xml:space="preserve">BAD DEBTS </t>
  </si>
  <si>
    <t xml:space="preserve">CHANGE </t>
  </si>
  <si>
    <t xml:space="preserve">VALUE </t>
  </si>
  <si>
    <t xml:space="preserve">TIMES -1 </t>
  </si>
  <si>
    <t xml:space="preserve">UNKNOWN </t>
  </si>
  <si>
    <t>SCF REPORT</t>
  </si>
  <si>
    <t xml:space="preserve">RECEIVABLES </t>
  </si>
  <si>
    <t xml:space="preserve">FY START </t>
  </si>
  <si>
    <t xml:space="preserve">FY END </t>
  </si>
  <si>
    <t xml:space="preserve">VALUE OF </t>
  </si>
  <si>
    <t xml:space="preserve">TOTAL </t>
  </si>
  <si>
    <t xml:space="preserve">PLUS 1 </t>
  </si>
  <si>
    <t xml:space="preserve">PUSH VALUES </t>
  </si>
  <si>
    <t xml:space="preserve">FOR JUST </t>
  </si>
  <si>
    <t xml:space="preserve">RECVBLS </t>
  </si>
  <si>
    <t xml:space="preserve">PATIENT AR </t>
  </si>
  <si>
    <t xml:space="preserve">+ GRANTS AR </t>
  </si>
  <si>
    <t xml:space="preserve">GRANTS AR </t>
  </si>
  <si>
    <t>FY</t>
  </si>
  <si>
    <t xml:space="preserve">PLEDGES AR </t>
  </si>
  <si>
    <t xml:space="preserve">TYPES OF </t>
  </si>
  <si>
    <t>ON I/S &gt;</t>
  </si>
  <si>
    <t>N</t>
  </si>
  <si>
    <t>M</t>
  </si>
  <si>
    <t>L</t>
  </si>
  <si>
    <t>E</t>
  </si>
  <si>
    <t>C</t>
  </si>
  <si>
    <t xml:space="preserve">? ? ? </t>
  </si>
  <si>
    <t xml:space="preserve">PAGE 36 </t>
  </si>
  <si>
    <t xml:space="preserve">PAGE 10 </t>
  </si>
  <si>
    <t xml:space="preserve">PDF </t>
  </si>
  <si>
    <t xml:space="preserve">BAD DEBT </t>
  </si>
  <si>
    <t xml:space="preserve">RETURN </t>
  </si>
  <si>
    <t xml:space="preserve">TAX </t>
  </si>
  <si>
    <t>&lt; ROUNDING, -$1</t>
  </si>
  <si>
    <t>&lt; ROUNDING, +$1</t>
  </si>
  <si>
    <t>ON I/S = ON THE INCOME STATEMENT</t>
  </si>
  <si>
    <t>2023</t>
  </si>
  <si>
    <t>2022</t>
  </si>
  <si>
    <t>2021</t>
  </si>
  <si>
    <t>2019</t>
  </si>
  <si>
    <t>2018</t>
  </si>
  <si>
    <t>2017</t>
  </si>
  <si>
    <t>2020</t>
  </si>
  <si>
    <t xml:space="preserve">ASU 2014-09 </t>
  </si>
  <si>
    <t xml:space="preserve">CONTRA REV </t>
  </si>
  <si>
    <t xml:space="preserve">AUDITED I/S </t>
  </si>
  <si>
    <t>THIS SECTION IS OF NO INTEREST TO THE                    BAD DEBT FRAUD, BECAUSE IT HAS ZERO BAD DEBT EXPENSE</t>
  </si>
  <si>
    <t xml:space="preserve">"BOOK G" </t>
  </si>
  <si>
    <t xml:space="preserve">PAGES </t>
  </si>
  <si>
    <t xml:space="preserve">THE SIX (6) </t>
  </si>
  <si>
    <t>TAX RETURN IS NOT YET ON THE IRS WEBSITE &gt;</t>
  </si>
  <si>
    <t xml:space="preserve">FOR BOTH </t>
  </si>
  <si>
    <t>RESULT OF H. Lee M. ILLEGAL ROWS</t>
  </si>
  <si>
    <t>PER HLM &amp; GRANT TH.</t>
  </si>
  <si>
    <t>AUDIT REPORT - HLM</t>
  </si>
  <si>
    <t>TAX RETURN - - HLM</t>
  </si>
  <si>
    <t>VALUES ARE PER HLM &gt;</t>
  </si>
  <si>
    <t xml:space="preserve">OFF OF THE </t>
  </si>
  <si>
    <t xml:space="preserve">MEANS UP &amp; </t>
  </si>
  <si>
    <t xml:space="preserve">COMPLETELY </t>
  </si>
  <si>
    <r>
      <t xml:space="preserve">TO ESTIMATE THE </t>
    </r>
    <r>
      <rPr>
        <b/>
        <sz val="14"/>
        <color rgb="FFFF0000"/>
        <rFont val="Arial Narrow"/>
        <family val="2"/>
      </rPr>
      <t>FASB ASU 2014-09</t>
    </r>
    <r>
      <rPr>
        <sz val="14"/>
        <color theme="1"/>
        <rFont val="Arial Narrow"/>
        <family val="2"/>
      </rPr>
      <t xml:space="preserve"> BAD DEBT VALUE &gt;           THAT THESE CRIMINALS EMBEZZLED, I WILL SIMPLY USE &gt;           THEIR TWO PUBLISHED TAX RETURN BAD DEBT VALUES &gt;</t>
    </r>
  </si>
  <si>
    <t xml:space="preserve">COLUMN L </t>
  </si>
  <si>
    <t xml:space="preserve">DIVIDED BY </t>
  </si>
  <si>
    <t xml:space="preserve">TOTAL OF </t>
  </si>
  <si>
    <t xml:space="preserve">COLUMNS </t>
  </si>
  <si>
    <t xml:space="preserve">( H PLUS J) </t>
  </si>
  <si>
    <t>&lt; TAX IS</t>
  </si>
  <si>
    <t>&lt; USUALLY</t>
  </si>
  <si>
    <t>&lt; DIFF</t>
  </si>
  <si>
    <t>&lt; THAN</t>
  </si>
  <si>
    <t>&lt; AUDIT</t>
  </si>
  <si>
    <t>FOR 2017, AND 2018:                                             BLUE FONT VALUES                                             ADD UP TO THE SINGLE                                             SCF REPORT VALUE</t>
  </si>
  <si>
    <t>&lt; ABOUT $100 MILLION</t>
  </si>
  <si>
    <t>CASH THAT PEOPLE AT THIS ORGANIZATION EMBEZZLED OVER THAT SIX (6) YEAR PERIOD &gt;</t>
  </si>
  <si>
    <r>
      <t>https://</t>
    </r>
    <r>
      <rPr>
        <b/>
        <sz val="28"/>
        <color rgb="FF0000FF"/>
        <rFont val="Courier New"/>
        <family val="1"/>
      </rPr>
      <t>i</t>
    </r>
    <r>
      <rPr>
        <b/>
        <sz val="28"/>
        <rFont val="Courier New"/>
        <family val="1"/>
      </rPr>
      <t>can</t>
    </r>
    <r>
      <rPr>
        <b/>
        <sz val="28"/>
        <color rgb="FF00B050"/>
        <rFont val="Courier New"/>
        <family val="1"/>
      </rPr>
      <t>fund</t>
    </r>
    <r>
      <rPr>
        <b/>
        <sz val="28"/>
        <rFont val="Courier New"/>
        <family val="1"/>
      </rPr>
      <t>the</t>
    </r>
    <r>
      <rPr>
        <b/>
        <sz val="28"/>
        <color rgb="FF0000FF"/>
        <rFont val="Courier New"/>
        <family val="1"/>
      </rPr>
      <t>USA</t>
    </r>
    <r>
      <rPr>
        <b/>
        <sz val="28"/>
        <color rgb="FFFF0000"/>
        <rFont val="Courier New"/>
        <family val="1"/>
      </rPr>
      <t>.com/</t>
    </r>
  </si>
  <si>
    <r>
      <t xml:space="preserve">  ^   THESE VALUES NEVER             ADDED BACK </t>
    </r>
    <r>
      <rPr>
        <b/>
        <sz val="14"/>
        <color rgb="FFFF0000"/>
        <rFont val="Courier New"/>
        <family val="1"/>
      </rPr>
      <t>BAD DEBT</t>
    </r>
    <r>
      <rPr>
        <b/>
        <sz val="14"/>
        <color rgb="FF0000FF"/>
        <rFont val="Courier New"/>
        <family val="1"/>
      </rPr>
      <t xml:space="preserve"> </t>
    </r>
    <r>
      <rPr>
        <b/>
        <sz val="14"/>
        <color rgb="FF00B050"/>
        <rFont val="Courier New"/>
        <family val="1"/>
      </rPr>
      <t>CASH</t>
    </r>
  </si>
  <si>
    <r>
      <rPr>
        <b/>
        <sz val="14"/>
        <color rgb="FFFF0000"/>
        <rFont val="Arial Narrow"/>
        <family val="2"/>
      </rPr>
      <t>PLEDGES RECEIVABLE</t>
    </r>
    <r>
      <rPr>
        <b/>
        <sz val="14"/>
        <color theme="1"/>
        <rFont val="Arial Narrow"/>
        <family val="2"/>
      </rPr>
      <t xml:space="preserve"> </t>
    </r>
    <r>
      <rPr>
        <b/>
        <sz val="14"/>
        <color rgb="FF0000FF"/>
        <rFont val="Arial Narrow"/>
        <family val="2"/>
      </rPr>
      <t xml:space="preserve">ARE NOT ON THIS ANALYSIS,      </t>
    </r>
    <r>
      <rPr>
        <b/>
        <sz val="14"/>
        <color theme="1"/>
        <rFont val="Arial Narrow"/>
        <family val="2"/>
      </rPr>
      <t xml:space="preserve">                                </t>
    </r>
    <r>
      <rPr>
        <b/>
        <sz val="14"/>
        <color rgb="FF0000FF"/>
        <rFont val="Arial Narrow"/>
        <family val="2"/>
      </rPr>
      <t xml:space="preserve">               BECAUSE</t>
    </r>
    <r>
      <rPr>
        <b/>
        <sz val="14"/>
        <color theme="1"/>
        <rFont val="Arial Narrow"/>
        <family val="2"/>
      </rPr>
      <t xml:space="preserve"> </t>
    </r>
    <r>
      <rPr>
        <b/>
        <sz val="14"/>
        <color rgb="FFFF0000"/>
        <rFont val="Arial Narrow"/>
        <family val="2"/>
      </rPr>
      <t>PLEDGES RECEIVABLE</t>
    </r>
    <r>
      <rPr>
        <b/>
        <sz val="14"/>
        <color theme="1"/>
        <rFont val="Arial Narrow"/>
        <family val="2"/>
      </rPr>
      <t xml:space="preserve"> </t>
    </r>
    <r>
      <rPr>
        <b/>
        <sz val="14"/>
        <color rgb="FF0000FF"/>
        <rFont val="Arial Narrow"/>
        <family val="2"/>
      </rPr>
      <t xml:space="preserve">DOES </t>
    </r>
    <r>
      <rPr>
        <b/>
        <sz val="14"/>
        <color rgb="FFFF0000"/>
        <rFont val="Arial Narrow"/>
        <family val="2"/>
      </rPr>
      <t>NOT</t>
    </r>
    <r>
      <rPr>
        <b/>
        <sz val="14"/>
        <color rgb="FF0000FF"/>
        <rFont val="Arial Narrow"/>
        <family val="2"/>
      </rPr>
      <t xml:space="preserve"> HAVE                                                                                                         </t>
    </r>
    <r>
      <rPr>
        <b/>
        <sz val="14"/>
        <color rgb="FF00B050"/>
        <rFont val="Arial Narrow"/>
        <family val="2"/>
      </rPr>
      <t xml:space="preserve">BAD DEBT EXPENSE </t>
    </r>
    <r>
      <rPr>
        <b/>
        <sz val="14"/>
        <color rgb="FF0000FF"/>
        <rFont val="Arial Narrow"/>
        <family val="2"/>
      </rPr>
      <t xml:space="preserve">THAT CAN BE </t>
    </r>
    <r>
      <rPr>
        <b/>
        <sz val="14"/>
        <color rgb="FFFF0000"/>
        <rFont val="Arial Narrow"/>
        <family val="2"/>
      </rPr>
      <t>EMBEZZLED</t>
    </r>
    <r>
      <rPr>
        <b/>
        <sz val="14"/>
        <color rgb="FF0000FF"/>
        <rFont val="Arial Narrow"/>
        <family val="2"/>
      </rPr>
      <t xml:space="preserve">.  </t>
    </r>
    <r>
      <rPr>
        <b/>
        <sz val="14"/>
        <color rgb="FF00B050"/>
        <rFont val="Arial Narrow"/>
        <family val="2"/>
      </rPr>
      <t xml:space="preserve">              </t>
    </r>
    <r>
      <rPr>
        <b/>
        <sz val="14"/>
        <color rgb="FF0000FF"/>
        <rFont val="Arial Narrow"/>
        <family val="2"/>
      </rPr>
      <t xml:space="preserve">                                                                                         IN THIS EXCEL FILE, SEE ROW 70 TO ROW 82.</t>
    </r>
  </si>
  <si>
    <r>
      <t>BAD DEBT                                            ON TAX RETURN?                                            BRUNN =</t>
    </r>
    <r>
      <rPr>
        <b/>
        <sz val="14"/>
        <color rgb="FFFF0000"/>
        <rFont val="Arial Narrow"/>
        <family val="2"/>
      </rPr>
      <t xml:space="preserve"> NO</t>
    </r>
  </si>
  <si>
    <t>HLM ^                           REMOVES CASH</t>
  </si>
  <si>
    <t>ASU 2014-09                REMOVED                THE CASH</t>
  </si>
  <si>
    <r>
      <t xml:space="preserve">HLM &amp; BRUNN AGREE:                                                  SECTION BELOW IS </t>
    </r>
    <r>
      <rPr>
        <b/>
        <sz val="14"/>
        <color rgb="FF0000FF"/>
        <rFont val="Courier New"/>
        <family val="1"/>
      </rPr>
      <t>100%</t>
    </r>
    <r>
      <rPr>
        <b/>
        <sz val="14"/>
        <color rgb="FFFF0000"/>
        <rFont val="Courier New"/>
        <family val="1"/>
      </rPr>
      <t xml:space="preserve"> REAL LIFE</t>
    </r>
  </si>
  <si>
    <t>EMBEZZLE REV</t>
  </si>
  <si>
    <t>TAX RETURN = DIFF</t>
  </si>
  <si>
    <t>TAX RETURN = REAL &gt;</t>
  </si>
  <si>
    <r>
      <t xml:space="preserve">BAD DEBT                                            ON AUDIT?                                            BRUNN = </t>
    </r>
    <r>
      <rPr>
        <b/>
        <sz val="14"/>
        <color rgb="FFFF0000"/>
        <rFont val="Arial Narrow"/>
        <family val="2"/>
      </rPr>
      <t>YES</t>
    </r>
  </si>
  <si>
    <t>THIS ENTITY OPENLY ADMITS TO THIS FRAUD</t>
  </si>
  <si>
    <t xml:space="preserve">        VIOTAR = VALUE IS OTAR</t>
  </si>
  <si>
    <t xml:space="preserve">          OTAR = ON THE AUDIT REPORT</t>
  </si>
  <si>
    <r>
      <t>BAD DEBT                                            ON TAX RETURN?                                            BRUNN =</t>
    </r>
    <r>
      <rPr>
        <b/>
        <sz val="14"/>
        <color rgb="FFFF0000"/>
        <rFont val="Arial Narrow"/>
        <family val="2"/>
      </rPr>
      <t xml:space="preserve"> YES</t>
    </r>
  </si>
  <si>
    <t>FOREVER CASH-IN-HAND</t>
  </si>
  <si>
    <r>
      <t xml:space="preserve">ABOA    =    ACCRUAL BASIS OF ACCOUNTING    =    </t>
    </r>
    <r>
      <rPr>
        <b/>
        <sz val="14"/>
        <color rgb="FF00B050"/>
        <rFont val="Arial Narrow"/>
        <family val="2"/>
      </rPr>
      <t>CASH-IN-HAND</t>
    </r>
    <r>
      <rPr>
        <b/>
        <sz val="14"/>
        <rFont val="Arial Narrow"/>
        <family val="2"/>
      </rPr>
      <t xml:space="preserve"> REV + BALANCE SHEET </t>
    </r>
    <r>
      <rPr>
        <b/>
        <sz val="14"/>
        <color rgb="FFFF0000"/>
        <rFont val="Arial Narrow"/>
        <family val="2"/>
      </rPr>
      <t>PT AR</t>
    </r>
    <r>
      <rPr>
        <b/>
        <sz val="14"/>
        <rFont val="Arial Narrow"/>
        <family val="2"/>
      </rPr>
      <t xml:space="preserve"> REV    =    FOREVER CASH-IN-HAND</t>
    </r>
  </si>
  <si>
    <t xml:space="preserve">THIS IS </t>
  </si>
  <si>
    <t xml:space="preserve">FROM </t>
  </si>
  <si>
    <t xml:space="preserve">PREV FY </t>
  </si>
  <si>
    <t xml:space="preserve">PATIENT </t>
  </si>
  <si>
    <t xml:space="preserve">AR </t>
  </si>
  <si>
    <t>&lt; TAX RETURN</t>
  </si>
  <si>
    <t xml:space="preserve">CURRENT FY </t>
  </si>
  <si>
    <t>NOTE:  COLUMN J               BAD DEBT VALUES RELATE TO CLEARING RECEIVABLES FROM THE PRIOR FISCAL YEAR (FY)</t>
  </si>
  <si>
    <t>FRAUD HIDDEN</t>
  </si>
  <si>
    <t>TAX RETURN = ROW 40</t>
  </si>
  <si>
    <t>SAME TAX + GAAP COMPLIANT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</si>
</sst>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>
    <font>
      <sz val="14"/>
      <color theme="1"/>
      <name val="ArialNarrow"/>
      <family val="2"/>
    </font>
    <font>
      <sz val="12"/>
      <color theme="1"/>
      <name val="Calibri"/>
      <family val="2"/>
      <scheme val="minor"/>
    </font>
    <font>
      <b/>
      <sz val="14"/>
      <color rgb="FF0000FF"/>
      <name val="Courier New"/>
      <family val="1"/>
    </font>
    <font>
      <b/>
      <sz val="14"/>
      <color rgb="FFFF0000"/>
      <name val="Courier New"/>
      <family val="1"/>
    </font>
    <font>
      <b/>
      <sz val="14"/>
      <color rgb="FFFFFF00"/>
      <name val="Courier New"/>
      <family val="1"/>
    </font>
    <font>
      <sz val="14"/>
      <name val="Arial"/>
      <family val="2"/>
    </font>
    <font>
      <b/>
      <sz val="14"/>
      <name val="Courier New"/>
      <family val="1"/>
    </font>
    <font>
      <b/>
      <sz val="14"/>
      <color rgb="FF00B050"/>
      <name val="Courier New"/>
      <family val="1"/>
    </font>
    <font>
      <b/>
      <sz val="14"/>
      <color rgb="FFFFFF00"/>
      <name val="Arial Narrow"/>
      <family val="2"/>
    </font>
    <font>
      <sz val="14"/>
      <name val="Arial Narrow"/>
      <family val="2"/>
    </font>
    <font>
      <b/>
      <sz val="14"/>
      <color rgb="FF0000FF"/>
      <name val="Arial Narrow"/>
      <family val="2"/>
    </font>
    <font>
      <sz val="14"/>
      <color rgb="FF0000FF"/>
      <name val="Arial Narrow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sz val="14"/>
      <color rgb="FFFF0000"/>
      <name val="Arial Narrow"/>
      <family val="2"/>
    </font>
    <font>
      <b/>
      <sz val="14"/>
      <color rgb="FF0000FF"/>
      <name val="Arial"/>
      <family val="2"/>
    </font>
    <font>
      <b/>
      <sz val="16"/>
      <name val="Courier New"/>
      <family val="1"/>
    </font>
    <font>
      <b/>
      <sz val="14"/>
      <color rgb="FFFFFF00"/>
      <name val="Arial"/>
      <family val="2"/>
    </font>
    <font>
      <b/>
      <sz val="26"/>
      <name val="Arial Narrow"/>
      <family val="2"/>
    </font>
    <font>
      <b/>
      <sz val="19"/>
      <color rgb="FF0000FF"/>
      <name val="Courier New"/>
      <family val="1"/>
    </font>
    <font>
      <b/>
      <sz val="14"/>
      <color rgb="FF00B050"/>
      <name val="Arial Narrow"/>
      <family val="2"/>
    </font>
    <font>
      <b/>
      <sz val="52"/>
      <color rgb="FFFF0000"/>
      <name val="Arial Narrow"/>
      <family val="2"/>
    </font>
    <font>
      <b/>
      <sz val="52"/>
      <color rgb="FF0000FF"/>
      <name val="Arial Narrow"/>
      <family val="2"/>
    </font>
    <font>
      <b/>
      <sz val="52"/>
      <name val="Arial Narrow"/>
      <family val="2"/>
    </font>
    <font>
      <b/>
      <sz val="52"/>
      <color rgb="FF00B050"/>
      <name val="Arial Narrow"/>
      <family val="2"/>
    </font>
    <font>
      <b/>
      <sz val="36"/>
      <color rgb="FFFF0000"/>
      <name val="Courier New"/>
      <family val="1"/>
    </font>
    <font>
      <b/>
      <sz val="26"/>
      <color rgb="FFFFFF00"/>
      <name val="Arial Narrow"/>
      <family val="2"/>
    </font>
    <font>
      <b/>
      <sz val="32"/>
      <color rgb="FFC00000"/>
      <name val="Arial Narrow"/>
      <family val="2"/>
    </font>
    <font>
      <sz val="28"/>
      <name val="Arial Narrow"/>
      <family val="2"/>
    </font>
    <font>
      <b/>
      <sz val="14"/>
      <name val="Arial"/>
      <family val="2"/>
    </font>
    <font>
      <sz val="14"/>
      <name val="Courier New"/>
      <family val="1"/>
    </font>
    <font>
      <sz val="14"/>
      <color theme="1"/>
      <name val="ArialNarrow"/>
      <family val="2"/>
    </font>
    <font>
      <b/>
      <sz val="14"/>
      <color indexed="10"/>
      <name val="Arial Narrow"/>
      <family val="2"/>
    </font>
    <font>
      <b/>
      <sz val="16"/>
      <color rgb="FFC00000"/>
      <name val="Arial Narrow"/>
      <family val="2"/>
    </font>
    <font>
      <b/>
      <sz val="16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Courier New"/>
      <family val="1"/>
    </font>
    <font>
      <b/>
      <sz val="14"/>
      <color rgb="FFC00000"/>
      <name val="Arial Narrow"/>
      <family val="2"/>
    </font>
    <font>
      <b/>
      <sz val="28"/>
      <color rgb="FFFF0000"/>
      <name val="Courier New"/>
      <family val="1"/>
    </font>
    <font>
      <b/>
      <sz val="28"/>
      <color rgb="FF0000FF"/>
      <name val="Courier New"/>
      <family val="1"/>
    </font>
    <font>
      <b/>
      <sz val="28"/>
      <name val="Courier New"/>
      <family val="1"/>
    </font>
    <font>
      <b/>
      <sz val="28"/>
      <color rgb="FF00B050"/>
      <name val="Courier New"/>
      <family val="1"/>
    </font>
    <font>
      <b/>
      <sz val="26"/>
      <color rgb="FFC00000"/>
      <name val="Courier New"/>
      <family val="1"/>
    </font>
    <font>
      <b/>
      <sz val="25"/>
      <color rgb="FF0000FF"/>
      <name val="Courier New"/>
      <family val="1"/>
    </font>
    <font>
      <b/>
      <sz val="14"/>
      <color theme="1"/>
      <name val="Arial Narrow"/>
      <family val="2"/>
    </font>
    <font>
      <b/>
      <sz val="18"/>
      <color rgb="FFFFFF00"/>
      <name val="Arial Narrow"/>
      <family val="2"/>
    </font>
    <font>
      <b/>
      <sz val="14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7FD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BFF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7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FC4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/>
      <bottom/>
      <diagonal/>
    </border>
    <border>
      <left style="thin">
        <color indexed="64"/>
      </left>
      <right style="thick">
        <color rgb="FF0000FF"/>
      </right>
      <top/>
      <bottom/>
      <diagonal/>
    </border>
    <border>
      <left style="thick">
        <color rgb="FF0000FF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ck">
        <color rgb="FF0000FF"/>
      </left>
      <right/>
      <top style="medium">
        <color rgb="FF00B050"/>
      </top>
      <bottom/>
      <diagonal/>
    </border>
    <border>
      <left style="thick">
        <color rgb="FF0000FF"/>
      </left>
      <right style="thin">
        <color auto="1"/>
      </right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/>
      <diagonal/>
    </border>
    <border>
      <left style="thin">
        <color auto="1"/>
      </left>
      <right style="thin">
        <color auto="1"/>
      </right>
      <top/>
      <bottom style="medium">
        <color rgb="FF00B050"/>
      </bottom>
      <diagonal/>
    </border>
    <border>
      <left style="thin">
        <color auto="1"/>
      </left>
      <right style="thin">
        <color auto="1"/>
      </right>
      <top style="thick">
        <color rgb="FF0000FF"/>
      </top>
      <bottom style="medium">
        <color rgb="FFFF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/>
      <right style="thick">
        <color indexed="64"/>
      </right>
      <top style="thick">
        <color auto="1"/>
      </top>
      <bottom style="thick">
        <color indexed="64"/>
      </bottom>
      <diagonal/>
    </border>
    <border>
      <left style="thick">
        <color rgb="FF0000FF"/>
      </left>
      <right style="thin">
        <color indexed="64"/>
      </right>
      <top style="thick">
        <color rgb="FF0000FF"/>
      </top>
      <bottom/>
      <diagonal/>
    </border>
    <border>
      <left style="thick">
        <color rgb="FF0000FF"/>
      </left>
      <right style="thin">
        <color indexed="64"/>
      </right>
      <top/>
      <bottom style="medium">
        <color rgb="FF00B050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/>
      <diagonal/>
    </border>
    <border>
      <left style="thin">
        <color auto="1"/>
      </left>
      <right style="thick">
        <color rgb="FF0000FF"/>
      </right>
      <top style="medium">
        <color rgb="FF00B050"/>
      </top>
      <bottom style="thick">
        <color rgb="FF0000FF"/>
      </bottom>
      <diagonal/>
    </border>
    <border>
      <left style="thin">
        <color auto="1"/>
      </left>
      <right style="thick">
        <color rgb="FF0000FF"/>
      </right>
      <top/>
      <bottom style="medium">
        <color rgb="FF00B050"/>
      </bottom>
      <diagonal/>
    </border>
    <border>
      <left style="thin">
        <color auto="1"/>
      </left>
      <right style="thick">
        <color rgb="FF0000FF"/>
      </right>
      <top style="medium">
        <color rgb="FF00B050"/>
      </top>
      <bottom/>
      <diagonal/>
    </border>
    <border>
      <left style="thin">
        <color auto="1"/>
      </left>
      <right style="thick">
        <color rgb="FF0000FF"/>
      </right>
      <top/>
      <bottom style="thick">
        <color rgb="FF0000FF"/>
      </bottom>
      <diagonal/>
    </border>
    <border>
      <left style="thick">
        <color rgb="FF0000FF"/>
      </left>
      <right style="thin">
        <color auto="1"/>
      </right>
      <top/>
      <bottom style="thick">
        <color rgb="FF0000FF"/>
      </bottom>
      <diagonal/>
    </border>
  </borders>
  <cellStyleXfs count="3">
    <xf numFmtId="0" fontId="0" fillId="0" borderId="0"/>
    <xf numFmtId="0" fontId="1" fillId="0" borderId="0"/>
    <xf numFmtId="9" fontId="31" fillId="0" borderId="0" applyFont="0" applyFill="0" applyBorder="0" applyAlignment="0" applyProtection="0"/>
  </cellStyleXfs>
  <cellXfs count="380">
    <xf numFmtId="0" fontId="0" fillId="0" borderId="0" xfId="0"/>
    <xf numFmtId="37" fontId="5" fillId="0" borderId="0" xfId="0" applyNumberFormat="1" applyFont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6" fillId="2" borderId="3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9" fillId="4" borderId="2" xfId="0" applyNumberFormat="1" applyFont="1" applyFill="1" applyBorder="1" applyAlignment="1">
      <alignment vertical="center"/>
    </xf>
    <xf numFmtId="37" fontId="9" fillId="4" borderId="9" xfId="0" applyNumberFormat="1" applyFont="1" applyFill="1" applyBorder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37" fontId="9" fillId="0" borderId="0" xfId="0" applyNumberFormat="1" applyFont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9" fillId="0" borderId="13" xfId="0" applyNumberFormat="1" applyFont="1" applyBorder="1" applyAlignment="1">
      <alignment vertical="center"/>
    </xf>
    <xf numFmtId="37" fontId="9" fillId="2" borderId="1" xfId="0" quotePrefix="1" applyNumberFormat="1" applyFont="1" applyFill="1" applyBorder="1" applyAlignment="1">
      <alignment horizontal="right" vertical="center"/>
    </xf>
    <xf numFmtId="49" fontId="6" fillId="0" borderId="3" xfId="0" applyNumberFormat="1" applyFont="1" applyBorder="1" applyAlignment="1">
      <alignment vertical="center"/>
    </xf>
    <xf numFmtId="49" fontId="3" fillId="4" borderId="2" xfId="0" applyNumberFormat="1" applyFont="1" applyFill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37" fontId="3" fillId="0" borderId="0" xfId="0" applyNumberFormat="1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37" fontId="9" fillId="0" borderId="2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37" fontId="6" fillId="0" borderId="2" xfId="0" applyNumberFormat="1" applyFont="1" applyBorder="1" applyAlignment="1">
      <alignment vertical="center"/>
    </xf>
    <xf numFmtId="37" fontId="7" fillId="2" borderId="4" xfId="0" quotePrefix="1" applyNumberFormat="1" applyFont="1" applyFill="1" applyBorder="1" applyAlignment="1">
      <alignment horizontal="right" vertical="center"/>
    </xf>
    <xf numFmtId="49" fontId="6" fillId="2" borderId="11" xfId="0" applyNumberFormat="1" applyFont="1" applyFill="1" applyBorder="1" applyAlignment="1">
      <alignment vertical="center"/>
    </xf>
    <xf numFmtId="37" fontId="9" fillId="0" borderId="4" xfId="0" quotePrefix="1" applyNumberFormat="1" applyFont="1" applyBorder="1" applyAlignment="1">
      <alignment horizontal="right" vertical="center"/>
    </xf>
    <xf numFmtId="37" fontId="9" fillId="0" borderId="2" xfId="0" quotePrefix="1" applyNumberFormat="1" applyFont="1" applyBorder="1" applyAlignment="1">
      <alignment horizontal="right" vertical="center"/>
    </xf>
    <xf numFmtId="37" fontId="3" fillId="2" borderId="3" xfId="0" quotePrefix="1" applyNumberFormat="1" applyFont="1" applyFill="1" applyBorder="1" applyAlignment="1">
      <alignment horizontal="right" vertical="center"/>
    </xf>
    <xf numFmtId="49" fontId="6" fillId="0" borderId="10" xfId="0" applyNumberFormat="1" applyFont="1" applyBorder="1" applyAlignment="1">
      <alignment vertical="center"/>
    </xf>
    <xf numFmtId="49" fontId="6" fillId="4" borderId="10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37" fontId="6" fillId="0" borderId="10" xfId="0" applyNumberFormat="1" applyFont="1" applyBorder="1" applyAlignment="1">
      <alignment vertical="center"/>
    </xf>
    <xf numFmtId="37" fontId="9" fillId="4" borderId="16" xfId="0" applyNumberFormat="1" applyFont="1" applyFill="1" applyBorder="1" applyAlignment="1">
      <alignment vertical="center"/>
    </xf>
    <xf numFmtId="37" fontId="9" fillId="0" borderId="19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vertical="center"/>
    </xf>
    <xf numFmtId="37" fontId="9" fillId="0" borderId="22" xfId="0" applyNumberFormat="1" applyFont="1" applyBorder="1" applyAlignment="1">
      <alignment vertical="center"/>
    </xf>
    <xf numFmtId="37" fontId="9" fillId="0" borderId="21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horizontal="center" vertical="center"/>
    </xf>
    <xf numFmtId="37" fontId="9" fillId="0" borderId="9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vertical="center"/>
    </xf>
    <xf numFmtId="49" fontId="6" fillId="0" borderId="26" xfId="0" applyNumberFormat="1" applyFont="1" applyBorder="1" applyAlignment="1">
      <alignment vertical="center"/>
    </xf>
    <xf numFmtId="37" fontId="9" fillId="0" borderId="25" xfId="0" applyNumberFormat="1" applyFont="1" applyBorder="1" applyAlignment="1">
      <alignment vertical="center"/>
    </xf>
    <xf numFmtId="37" fontId="9" fillId="0" borderId="27" xfId="0" applyNumberFormat="1" applyFont="1" applyBorder="1" applyAlignment="1">
      <alignment vertical="center"/>
    </xf>
    <xf numFmtId="37" fontId="9" fillId="0" borderId="26" xfId="0" applyNumberFormat="1" applyFont="1" applyBorder="1" applyAlignment="1">
      <alignment vertical="center"/>
    </xf>
    <xf numFmtId="3" fontId="10" fillId="0" borderId="28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4" fillId="10" borderId="1" xfId="0" applyNumberFormat="1" applyFont="1" applyFill="1" applyBorder="1" applyAlignment="1">
      <alignment horizontal="center" vertical="center"/>
    </xf>
    <xf numFmtId="37" fontId="9" fillId="2" borderId="4" xfId="0" quotePrefix="1" applyNumberFormat="1" applyFont="1" applyFill="1" applyBorder="1" applyAlignment="1">
      <alignment horizontal="right" vertical="center"/>
    </xf>
    <xf numFmtId="37" fontId="9" fillId="2" borderId="2" xfId="0" quotePrefix="1" applyNumberFormat="1" applyFont="1" applyFill="1" applyBorder="1" applyAlignment="1">
      <alignment horizontal="right" vertical="center"/>
    </xf>
    <xf numFmtId="37" fontId="9" fillId="2" borderId="2" xfId="0" applyNumberFormat="1" applyFont="1" applyFill="1" applyBorder="1" applyAlignment="1">
      <alignment horizontal="right" vertical="center"/>
    </xf>
    <xf numFmtId="37" fontId="3" fillId="2" borderId="2" xfId="0" quotePrefix="1" applyNumberFormat="1" applyFont="1" applyFill="1" applyBorder="1" applyAlignment="1">
      <alignment horizontal="right" vertical="center"/>
    </xf>
    <xf numFmtId="37" fontId="9" fillId="0" borderId="17" xfId="0" applyNumberFormat="1" applyFont="1" applyBorder="1" applyAlignment="1">
      <alignment vertical="center"/>
    </xf>
    <xf numFmtId="37" fontId="9" fillId="4" borderId="29" xfId="0" applyNumberFormat="1" applyFont="1" applyFill="1" applyBorder="1" applyAlignment="1">
      <alignment vertical="center"/>
    </xf>
    <xf numFmtId="37" fontId="9" fillId="0" borderId="18" xfId="0" applyNumberFormat="1" applyFont="1" applyBorder="1" applyAlignment="1">
      <alignment vertical="center"/>
    </xf>
    <xf numFmtId="37" fontId="9" fillId="4" borderId="30" xfId="0" applyNumberFormat="1" applyFont="1" applyFill="1" applyBorder="1" applyAlignment="1">
      <alignment vertical="center"/>
    </xf>
    <xf numFmtId="37" fontId="9" fillId="0" borderId="31" xfId="0" applyNumberFormat="1" applyFont="1" applyBorder="1" applyAlignment="1">
      <alignment vertical="center"/>
    </xf>
    <xf numFmtId="49" fontId="4" fillId="5" borderId="1" xfId="0" applyNumberFormat="1" applyFont="1" applyFill="1" applyBorder="1" applyAlignment="1">
      <alignment horizontal="center" vertical="center"/>
    </xf>
    <xf numFmtId="37" fontId="9" fillId="2" borderId="14" xfId="0" quotePrefix="1" applyNumberFormat="1" applyFont="1" applyFill="1" applyBorder="1" applyAlignment="1">
      <alignment horizontal="right" vertical="center"/>
    </xf>
    <xf numFmtId="3" fontId="8" fillId="10" borderId="0" xfId="0" applyNumberFormat="1" applyFont="1" applyFill="1" applyAlignment="1">
      <alignment horizontal="center" vertical="center"/>
    </xf>
    <xf numFmtId="49" fontId="3" fillId="0" borderId="20" xfId="0" applyNumberFormat="1" applyFont="1" applyBorder="1" applyAlignment="1">
      <alignment vertical="center"/>
    </xf>
    <xf numFmtId="49" fontId="6" fillId="4" borderId="10" xfId="0" quotePrefix="1" applyNumberFormat="1" applyFont="1" applyFill="1" applyBorder="1" applyAlignment="1">
      <alignment horizontal="right" vertical="center"/>
    </xf>
    <xf numFmtId="49" fontId="6" fillId="4" borderId="2" xfId="0" quotePrefix="1" applyNumberFormat="1" applyFont="1" applyFill="1" applyBorder="1" applyAlignment="1">
      <alignment vertical="center"/>
    </xf>
    <xf numFmtId="37" fontId="12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25" fillId="0" borderId="0" xfId="0" applyNumberFormat="1" applyFont="1" applyAlignment="1" applyProtection="1">
      <alignment horizontal="center" vertical="center"/>
      <protection locked="0"/>
    </xf>
    <xf numFmtId="37" fontId="9" fillId="4" borderId="16" xfId="0" applyNumberFormat="1" applyFont="1" applyFill="1" applyBorder="1" applyAlignment="1">
      <alignment horizontal="center" vertical="center"/>
    </xf>
    <xf numFmtId="49" fontId="27" fillId="0" borderId="0" xfId="0" quotePrefix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4" borderId="2" xfId="0" applyNumberFormat="1" applyFont="1" applyFill="1" applyBorder="1" applyAlignment="1">
      <alignment horizontal="right" vertical="center"/>
    </xf>
    <xf numFmtId="37" fontId="3" fillId="4" borderId="2" xfId="0" applyNumberFormat="1" applyFont="1" applyFill="1" applyBorder="1" applyAlignment="1">
      <alignment horizontal="right" vertical="center"/>
    </xf>
    <xf numFmtId="37" fontId="9" fillId="0" borderId="33" xfId="0" applyNumberFormat="1" applyFont="1" applyBorder="1" applyAlignment="1">
      <alignment vertical="center"/>
    </xf>
    <xf numFmtId="37" fontId="9" fillId="4" borderId="9" xfId="0" quotePrefix="1" applyNumberFormat="1" applyFont="1" applyFill="1" applyBorder="1" applyAlignment="1">
      <alignment vertical="center"/>
    </xf>
    <xf numFmtId="37" fontId="9" fillId="0" borderId="30" xfId="0" applyNumberFormat="1" applyFont="1" applyBorder="1" applyAlignment="1">
      <alignment vertical="center"/>
    </xf>
    <xf numFmtId="37" fontId="9" fillId="4" borderId="31" xfId="0" applyNumberFormat="1" applyFont="1" applyFill="1" applyBorder="1" applyAlignment="1">
      <alignment vertical="center"/>
    </xf>
    <xf numFmtId="37" fontId="9" fillId="0" borderId="34" xfId="0" applyNumberFormat="1" applyFont="1" applyBorder="1" applyAlignment="1">
      <alignment vertical="center"/>
    </xf>
    <xf numFmtId="49" fontId="6" fillId="11" borderId="1" xfId="0" applyNumberFormat="1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center" vertical="center"/>
    </xf>
    <xf numFmtId="37" fontId="9" fillId="4" borderId="16" xfId="0" quotePrefix="1" applyNumberFormat="1" applyFont="1" applyFill="1" applyBorder="1" applyAlignment="1">
      <alignment vertical="center"/>
    </xf>
    <xf numFmtId="37" fontId="9" fillId="4" borderId="2" xfId="0" quotePrefix="1" applyNumberFormat="1" applyFont="1" applyFill="1" applyBorder="1" applyAlignment="1">
      <alignment vertical="center"/>
    </xf>
    <xf numFmtId="37" fontId="6" fillId="0" borderId="2" xfId="0" applyNumberFormat="1" applyFont="1" applyBorder="1" applyAlignment="1">
      <alignment horizontal="right" vertical="center"/>
    </xf>
    <xf numFmtId="37" fontId="2" fillId="0" borderId="10" xfId="0" applyNumberFormat="1" applyFont="1" applyBorder="1" applyAlignment="1">
      <alignment vertical="center"/>
    </xf>
    <xf numFmtId="37" fontId="11" fillId="0" borderId="19" xfId="0" applyNumberFormat="1" applyFont="1" applyBorder="1" applyAlignment="1">
      <alignment vertical="center"/>
    </xf>
    <xf numFmtId="37" fontId="11" fillId="0" borderId="13" xfId="0" applyNumberFormat="1" applyFont="1" applyBorder="1" applyAlignment="1">
      <alignment vertical="center"/>
    </xf>
    <xf numFmtId="37" fontId="2" fillId="0" borderId="2" xfId="0" applyNumberFormat="1" applyFont="1" applyBorder="1" applyAlignment="1">
      <alignment vertical="center"/>
    </xf>
    <xf numFmtId="37" fontId="11" fillId="0" borderId="10" xfId="0" applyNumberFormat="1" applyFont="1" applyBorder="1" applyAlignment="1">
      <alignment horizontal="center" vertical="center"/>
    </xf>
    <xf numFmtId="37" fontId="11" fillId="0" borderId="2" xfId="0" applyNumberFormat="1" applyFont="1" applyBorder="1" applyAlignment="1">
      <alignment horizontal="center" vertical="center"/>
    </xf>
    <xf numFmtId="37" fontId="9" fillId="4" borderId="31" xfId="0" quotePrefix="1" applyNumberFormat="1" applyFont="1" applyFill="1" applyBorder="1" applyAlignment="1">
      <alignment vertical="center"/>
    </xf>
    <xf numFmtId="37" fontId="9" fillId="8" borderId="35" xfId="0" applyNumberFormat="1" applyFont="1" applyFill="1" applyBorder="1" applyAlignment="1">
      <alignment vertical="center"/>
    </xf>
    <xf numFmtId="37" fontId="7" fillId="0" borderId="2" xfId="0" applyNumberFormat="1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26" xfId="0" applyNumberFormat="1" applyFont="1" applyBorder="1" applyAlignment="1">
      <alignment horizontal="center" vertical="center"/>
    </xf>
    <xf numFmtId="37" fontId="6" fillId="0" borderId="21" xfId="0" applyNumberFormat="1" applyFont="1" applyBorder="1" applyAlignment="1">
      <alignment horizontal="center" vertical="center"/>
    </xf>
    <xf numFmtId="37" fontId="9" fillId="8" borderId="37" xfId="0" applyNumberFormat="1" applyFont="1" applyFill="1" applyBorder="1" applyAlignment="1">
      <alignment vertical="center"/>
    </xf>
    <xf numFmtId="37" fontId="7" fillId="0" borderId="0" xfId="0" applyNumberFormat="1" applyFont="1" applyAlignment="1">
      <alignment horizontal="center" vertical="center"/>
    </xf>
    <xf numFmtId="37" fontId="3" fillId="0" borderId="38" xfId="0" applyNumberFormat="1" applyFont="1" applyBorder="1" applyAlignment="1">
      <alignment horizontal="center" vertical="center"/>
    </xf>
    <xf numFmtId="37" fontId="9" fillId="8" borderId="36" xfId="0" applyNumberFormat="1" applyFont="1" applyFill="1" applyBorder="1" applyAlignment="1">
      <alignment horizontal="center" vertical="center"/>
    </xf>
    <xf numFmtId="37" fontId="9" fillId="8" borderId="37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Alignment="1">
      <alignment horizontal="center" vertical="center"/>
    </xf>
    <xf numFmtId="37" fontId="30" fillId="0" borderId="2" xfId="0" applyNumberFormat="1" applyFont="1" applyBorder="1" applyAlignment="1">
      <alignment vertical="center"/>
    </xf>
    <xf numFmtId="49" fontId="4" fillId="5" borderId="26" xfId="0" applyNumberFormat="1" applyFont="1" applyFill="1" applyBorder="1" applyAlignment="1">
      <alignment vertical="center"/>
    </xf>
    <xf numFmtId="37" fontId="13" fillId="4" borderId="9" xfId="0" quotePrefix="1" applyNumberFormat="1" applyFont="1" applyFill="1" applyBorder="1" applyAlignment="1">
      <alignment vertical="center"/>
    </xf>
    <xf numFmtId="37" fontId="32" fillId="4" borderId="9" xfId="0" quotePrefix="1" applyNumberFormat="1" applyFont="1" applyFill="1" applyBorder="1" applyAlignment="1">
      <alignment vertical="center"/>
    </xf>
    <xf numFmtId="37" fontId="9" fillId="2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37" fontId="2" fillId="0" borderId="0" xfId="0" applyNumberFormat="1" applyFont="1" applyAlignment="1">
      <alignment horizontal="left" vertical="center"/>
    </xf>
    <xf numFmtId="164" fontId="9" fillId="0" borderId="0" xfId="2" applyNumberFormat="1" applyFont="1" applyAlignment="1">
      <alignment vertical="center"/>
    </xf>
    <xf numFmtId="37" fontId="9" fillId="0" borderId="2" xfId="0" quotePrefix="1" applyNumberFormat="1" applyFont="1" applyBorder="1" applyAlignment="1">
      <alignment vertical="center"/>
    </xf>
    <xf numFmtId="37" fontId="35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8" fillId="6" borderId="10" xfId="0" applyNumberFormat="1" applyFont="1" applyFill="1" applyBorder="1" applyAlignment="1">
      <alignment horizontal="right" vertical="center"/>
    </xf>
    <xf numFmtId="49" fontId="8" fillId="6" borderId="9" xfId="0" applyNumberFormat="1" applyFont="1" applyFill="1" applyBorder="1" applyAlignment="1">
      <alignment horizontal="right" vertical="center"/>
    </xf>
    <xf numFmtId="37" fontId="35" fillId="0" borderId="10" xfId="0" applyNumberFormat="1" applyFont="1" applyBorder="1" applyAlignment="1">
      <alignment vertical="center"/>
    </xf>
    <xf numFmtId="37" fontId="35" fillId="0" borderId="9" xfId="0" applyNumberFormat="1" applyFont="1" applyBorder="1" applyAlignment="1">
      <alignment vertical="center"/>
    </xf>
    <xf numFmtId="37" fontId="35" fillId="0" borderId="11" xfId="0" applyNumberFormat="1" applyFont="1" applyBorder="1" applyAlignment="1">
      <alignment vertical="center"/>
    </xf>
    <xf numFmtId="37" fontId="35" fillId="0" borderId="13" xfId="0" applyNumberFormat="1" applyFont="1" applyBorder="1" applyAlignment="1">
      <alignment vertical="center"/>
    </xf>
    <xf numFmtId="49" fontId="8" fillId="13" borderId="10" xfId="0" applyNumberFormat="1" applyFont="1" applyFill="1" applyBorder="1" applyAlignment="1">
      <alignment horizontal="right" vertical="center"/>
    </xf>
    <xf numFmtId="49" fontId="8" fillId="13" borderId="9" xfId="0" applyNumberFormat="1" applyFont="1" applyFill="1" applyBorder="1" applyAlignment="1">
      <alignment horizontal="right" vertical="center"/>
    </xf>
    <xf numFmtId="37" fontId="35" fillId="0" borderId="2" xfId="0" applyNumberFormat="1" applyFont="1" applyBorder="1" applyAlignment="1">
      <alignment vertical="center"/>
    </xf>
    <xf numFmtId="37" fontId="35" fillId="0" borderId="3" xfId="0" applyNumberFormat="1" applyFont="1" applyBorder="1" applyAlignment="1">
      <alignment vertical="center"/>
    </xf>
    <xf numFmtId="49" fontId="8" fillId="6" borderId="0" xfId="0" applyNumberFormat="1" applyFont="1" applyFill="1" applyAlignment="1">
      <alignment horizontal="right" vertical="center"/>
    </xf>
    <xf numFmtId="37" fontId="35" fillId="0" borderId="8" xfId="0" applyNumberFormat="1" applyFont="1" applyBorder="1" applyAlignment="1">
      <alignment vertical="center"/>
    </xf>
    <xf numFmtId="49" fontId="35" fillId="2" borderId="7" xfId="0" applyNumberFormat="1" applyFont="1" applyFill="1" applyBorder="1" applyAlignment="1">
      <alignment horizontal="right" vertical="center"/>
    </xf>
    <xf numFmtId="49" fontId="35" fillId="2" borderId="14" xfId="0" applyNumberFormat="1" applyFont="1" applyFill="1" applyBorder="1" applyAlignment="1">
      <alignment horizontal="right" vertical="center"/>
    </xf>
    <xf numFmtId="49" fontId="35" fillId="2" borderId="0" xfId="0" applyNumberFormat="1" applyFont="1" applyFill="1" applyAlignment="1">
      <alignment horizontal="right" vertical="center"/>
    </xf>
    <xf numFmtId="49" fontId="35" fillId="2" borderId="9" xfId="0" applyNumberFormat="1" applyFont="1" applyFill="1" applyBorder="1" applyAlignment="1">
      <alignment horizontal="right" vertical="center"/>
    </xf>
    <xf numFmtId="49" fontId="8" fillId="13" borderId="0" xfId="0" applyNumberFormat="1" applyFont="1" applyFill="1" applyAlignment="1">
      <alignment horizontal="right" vertical="center"/>
    </xf>
    <xf numFmtId="1" fontId="35" fillId="0" borderId="2" xfId="0" applyNumberFormat="1" applyFont="1" applyBorder="1" applyAlignment="1">
      <alignment horizontal="left" vertical="center"/>
    </xf>
    <xf numFmtId="49" fontId="8" fillId="13" borderId="0" xfId="0" quotePrefix="1" applyNumberFormat="1" applyFont="1" applyFill="1" applyAlignment="1">
      <alignment horizontal="right" vertical="center"/>
    </xf>
    <xf numFmtId="49" fontId="8" fillId="13" borderId="9" xfId="0" quotePrefix="1" applyNumberFormat="1" applyFont="1" applyFill="1" applyBorder="1" applyAlignment="1">
      <alignment horizontal="right" vertical="center"/>
    </xf>
    <xf numFmtId="49" fontId="14" fillId="2" borderId="0" xfId="0" applyNumberFormat="1" applyFont="1" applyFill="1" applyAlignment="1">
      <alignment horizontal="right" vertical="center"/>
    </xf>
    <xf numFmtId="37" fontId="35" fillId="0" borderId="7" xfId="0" applyNumberFormat="1" applyFont="1" applyBorder="1" applyAlignment="1">
      <alignment vertical="center"/>
    </xf>
    <xf numFmtId="37" fontId="35" fillId="0" borderId="14" xfId="0" applyNumberFormat="1" applyFont="1" applyBorder="1" applyAlignment="1">
      <alignment vertical="center"/>
    </xf>
    <xf numFmtId="37" fontId="35" fillId="0" borderId="12" xfId="0" applyNumberFormat="1" applyFont="1" applyBorder="1" applyAlignment="1">
      <alignment vertical="center"/>
    </xf>
    <xf numFmtId="37" fontId="35" fillId="0" borderId="4" xfId="0" applyNumberFormat="1" applyFont="1" applyBorder="1" applyAlignment="1">
      <alignment vertical="center"/>
    </xf>
    <xf numFmtId="49" fontId="8" fillId="14" borderId="0" xfId="0" applyNumberFormat="1" applyFont="1" applyFill="1" applyAlignment="1">
      <alignment horizontal="right" vertical="center"/>
    </xf>
    <xf numFmtId="49" fontId="8" fillId="14" borderId="9" xfId="0" applyNumberFormat="1" applyFont="1" applyFill="1" applyBorder="1" applyAlignment="1">
      <alignment horizontal="right"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9" fillId="0" borderId="2" xfId="0" applyNumberFormat="1" applyFont="1" applyBorder="1" applyAlignment="1">
      <alignment horizontal="right" vertical="center"/>
    </xf>
    <xf numFmtId="49" fontId="35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8" fillId="0" borderId="0" xfId="0" quotePrefix="1" applyNumberFormat="1" applyFont="1" applyAlignment="1">
      <alignment horizontal="right" vertical="center"/>
    </xf>
    <xf numFmtId="49" fontId="8" fillId="14" borderId="2" xfId="0" applyNumberFormat="1" applyFont="1" applyFill="1" applyBorder="1" applyAlignment="1">
      <alignment horizontal="right" vertical="center"/>
    </xf>
    <xf numFmtId="49" fontId="35" fillId="0" borderId="0" xfId="0" applyNumberFormat="1" applyFont="1" applyAlignment="1">
      <alignment horizontal="center" vertical="center"/>
    </xf>
    <xf numFmtId="37" fontId="9" fillId="3" borderId="1" xfId="0" applyNumberFormat="1" applyFont="1" applyFill="1" applyBorder="1" applyAlignment="1">
      <alignment horizontal="center" vertical="center"/>
    </xf>
    <xf numFmtId="1" fontId="35" fillId="0" borderId="0" xfId="0" applyNumberFormat="1" applyFont="1" applyAlignment="1">
      <alignment horizontal="left" vertical="center"/>
    </xf>
    <xf numFmtId="37" fontId="35" fillId="0" borderId="0" xfId="0" applyNumberFormat="1" applyFont="1" applyAlignment="1">
      <alignment horizontal="right" vertical="center"/>
    </xf>
    <xf numFmtId="49" fontId="11" fillId="2" borderId="2" xfId="0" applyNumberFormat="1" applyFont="1" applyFill="1" applyBorder="1" applyAlignment="1">
      <alignment horizontal="right" vertical="center"/>
    </xf>
    <xf numFmtId="49" fontId="35" fillId="2" borderId="2" xfId="0" applyNumberFormat="1" applyFont="1" applyFill="1" applyBorder="1" applyAlignment="1">
      <alignment horizontal="right" vertical="center"/>
    </xf>
    <xf numFmtId="49" fontId="35" fillId="2" borderId="10" xfId="0" applyNumberFormat="1" applyFont="1" applyFill="1" applyBorder="1" applyAlignment="1">
      <alignment horizontal="right" vertical="center"/>
    </xf>
    <xf numFmtId="49" fontId="35" fillId="2" borderId="2" xfId="0" applyNumberFormat="1" applyFont="1" applyFill="1" applyBorder="1" applyAlignment="1">
      <alignment horizontal="center" vertical="center"/>
    </xf>
    <xf numFmtId="49" fontId="35" fillId="2" borderId="2" xfId="0" quotePrefix="1" applyNumberFormat="1" applyFont="1" applyFill="1" applyBorder="1" applyAlignment="1">
      <alignment horizontal="right" vertical="center"/>
    </xf>
    <xf numFmtId="49" fontId="8" fillId="14" borderId="10" xfId="0" applyNumberFormat="1" applyFont="1" applyFill="1" applyBorder="1" applyAlignment="1">
      <alignment horizontal="right" vertical="center"/>
    </xf>
    <xf numFmtId="49" fontId="35" fillId="2" borderId="4" xfId="0" applyNumberFormat="1" applyFont="1" applyFill="1" applyBorder="1" applyAlignment="1">
      <alignment horizontal="right" vertical="center"/>
    </xf>
    <xf numFmtId="49" fontId="35" fillId="2" borderId="12" xfId="0" applyNumberFormat="1" applyFont="1" applyFill="1" applyBorder="1" applyAlignment="1">
      <alignment horizontal="right" vertical="center"/>
    </xf>
    <xf numFmtId="49" fontId="35" fillId="0" borderId="10" xfId="0" applyNumberFormat="1" applyFont="1" applyBorder="1" applyAlignment="1">
      <alignment vertical="center"/>
    </xf>
    <xf numFmtId="49" fontId="35" fillId="2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37" fontId="35" fillId="8" borderId="3" xfId="0" applyNumberFormat="1" applyFont="1" applyFill="1" applyBorder="1" applyAlignment="1">
      <alignment horizontal="right" vertical="center"/>
    </xf>
    <xf numFmtId="37" fontId="35" fillId="0" borderId="0" xfId="0" applyNumberFormat="1" applyFont="1" applyAlignment="1">
      <alignment horizontal="center" vertical="center"/>
    </xf>
    <xf numFmtId="37" fontId="35" fillId="0" borderId="2" xfId="0" applyNumberFormat="1" applyFont="1" applyBorder="1" applyAlignment="1">
      <alignment horizontal="right" vertical="center"/>
    </xf>
    <xf numFmtId="37" fontId="9" fillId="0" borderId="2" xfId="0" applyNumberFormat="1" applyFont="1" applyBorder="1" applyAlignment="1">
      <alignment horizontal="right" vertical="center"/>
    </xf>
    <xf numFmtId="49" fontId="35" fillId="2" borderId="3" xfId="0" applyNumberFormat="1" applyFont="1" applyFill="1" applyBorder="1" applyAlignment="1">
      <alignment horizontal="right" vertical="center"/>
    </xf>
    <xf numFmtId="49" fontId="35" fillId="0" borderId="2" xfId="0" applyNumberFormat="1" applyFont="1" applyBorder="1" applyAlignment="1">
      <alignment vertical="center"/>
    </xf>
    <xf numFmtId="37" fontId="36" fillId="0" borderId="0" xfId="0" applyNumberFormat="1" applyFont="1" applyAlignment="1">
      <alignment vertical="center"/>
    </xf>
    <xf numFmtId="37" fontId="35" fillId="8" borderId="2" xfId="0" applyNumberFormat="1" applyFont="1" applyFill="1" applyBorder="1" applyAlignment="1">
      <alignment horizontal="right" vertical="center"/>
    </xf>
    <xf numFmtId="1" fontId="35" fillId="0" borderId="4" xfId="0" quotePrefix="1" applyNumberFormat="1" applyFont="1" applyBorder="1" applyAlignment="1">
      <alignment horizontal="center" vertical="center"/>
    </xf>
    <xf numFmtId="1" fontId="35" fillId="0" borderId="2" xfId="0" quotePrefix="1" applyNumberFormat="1" applyFont="1" applyBorder="1" applyAlignment="1">
      <alignment horizontal="center" vertical="center"/>
    </xf>
    <xf numFmtId="1" fontId="35" fillId="0" borderId="3" xfId="0" quotePrefix="1" applyNumberFormat="1" applyFont="1" applyBorder="1" applyAlignment="1">
      <alignment horizontal="center" vertical="center"/>
    </xf>
    <xf numFmtId="37" fontId="35" fillId="2" borderId="4" xfId="0" applyNumberFormat="1" applyFont="1" applyFill="1" applyBorder="1" applyAlignment="1">
      <alignment horizontal="right" vertical="center"/>
    </xf>
    <xf numFmtId="37" fontId="35" fillId="2" borderId="3" xfId="0" applyNumberFormat="1" applyFont="1" applyFill="1" applyBorder="1" applyAlignment="1">
      <alignment horizontal="right" vertical="center"/>
    </xf>
    <xf numFmtId="37" fontId="35" fillId="15" borderId="4" xfId="0" applyNumberFormat="1" applyFont="1" applyFill="1" applyBorder="1" applyAlignment="1">
      <alignment horizontal="right" vertical="center"/>
    </xf>
    <xf numFmtId="37" fontId="35" fillId="15" borderId="2" xfId="0" applyNumberFormat="1" applyFont="1" applyFill="1" applyBorder="1" applyAlignment="1">
      <alignment horizontal="right" vertical="center"/>
    </xf>
    <xf numFmtId="37" fontId="35" fillId="15" borderId="3" xfId="0" applyNumberFormat="1" applyFont="1" applyFill="1" applyBorder="1" applyAlignment="1">
      <alignment horizontal="right" vertical="center"/>
    </xf>
    <xf numFmtId="49" fontId="35" fillId="2" borderId="11" xfId="0" applyNumberFormat="1" applyFont="1" applyFill="1" applyBorder="1" applyAlignment="1">
      <alignment horizontal="right" vertical="center"/>
    </xf>
    <xf numFmtId="37" fontId="11" fillId="8" borderId="3" xfId="0" applyNumberFormat="1" applyFont="1" applyFill="1" applyBorder="1" applyAlignment="1">
      <alignment vertical="center"/>
    </xf>
    <xf numFmtId="37" fontId="9" fillId="3" borderId="4" xfId="0" applyNumberFormat="1" applyFont="1" applyFill="1" applyBorder="1" applyAlignment="1">
      <alignment horizontal="center" vertical="center"/>
    </xf>
    <xf numFmtId="37" fontId="9" fillId="3" borderId="5" xfId="0" applyNumberFormat="1" applyFont="1" applyFill="1" applyBorder="1" applyAlignment="1">
      <alignment horizontal="center" vertical="center"/>
    </xf>
    <xf numFmtId="37" fontId="9" fillId="3" borderId="15" xfId="0" applyNumberFormat="1" applyFont="1" applyFill="1" applyBorder="1" applyAlignment="1">
      <alignment horizontal="center" vertical="center"/>
    </xf>
    <xf numFmtId="37" fontId="9" fillId="3" borderId="6" xfId="0" applyNumberFormat="1" applyFont="1" applyFill="1" applyBorder="1" applyAlignment="1">
      <alignment horizontal="center" vertical="center"/>
    </xf>
    <xf numFmtId="37" fontId="35" fillId="16" borderId="2" xfId="0" applyNumberFormat="1" applyFont="1" applyFill="1" applyBorder="1" applyAlignment="1">
      <alignment vertical="center"/>
    </xf>
    <xf numFmtId="37" fontId="35" fillId="16" borderId="10" xfId="0" applyNumberFormat="1" applyFont="1" applyFill="1" applyBorder="1" applyAlignment="1">
      <alignment vertical="center"/>
    </xf>
    <xf numFmtId="37" fontId="35" fillId="16" borderId="4" xfId="0" applyNumberFormat="1" applyFont="1" applyFill="1" applyBorder="1" applyAlignment="1">
      <alignment vertical="center"/>
    </xf>
    <xf numFmtId="37" fontId="35" fillId="16" borderId="3" xfId="0" applyNumberFormat="1" applyFont="1" applyFill="1" applyBorder="1" applyAlignment="1">
      <alignment vertical="center"/>
    </xf>
    <xf numFmtId="37" fontId="35" fillId="0" borderId="14" xfId="0" applyNumberFormat="1" applyFont="1" applyBorder="1" applyAlignment="1">
      <alignment horizontal="right" vertical="center"/>
    </xf>
    <xf numFmtId="37" fontId="35" fillId="0" borderId="1" xfId="0" applyNumberFormat="1" applyFont="1" applyBorder="1" applyAlignment="1">
      <alignment horizontal="right" vertical="center"/>
    </xf>
    <xf numFmtId="37" fontId="35" fillId="9" borderId="4" xfId="0" applyNumberFormat="1" applyFont="1" applyFill="1" applyBorder="1" applyAlignment="1">
      <alignment vertical="center"/>
    </xf>
    <xf numFmtId="37" fontId="35" fillId="9" borderId="2" xfId="0" applyNumberFormat="1" applyFont="1" applyFill="1" applyBorder="1" applyAlignment="1">
      <alignment vertical="center"/>
    </xf>
    <xf numFmtId="37" fontId="35" fillId="9" borderId="3" xfId="0" applyNumberFormat="1" applyFont="1" applyFill="1" applyBorder="1" applyAlignment="1">
      <alignment vertical="center"/>
    </xf>
    <xf numFmtId="1" fontId="35" fillId="0" borderId="0" xfId="0" quotePrefix="1" applyNumberFormat="1" applyFont="1" applyAlignment="1">
      <alignment horizontal="center" vertical="center"/>
    </xf>
    <xf numFmtId="37" fontId="11" fillId="8" borderId="4" xfId="0" applyNumberFormat="1" applyFont="1" applyFill="1" applyBorder="1" applyAlignment="1">
      <alignment vertical="center"/>
    </xf>
    <xf numFmtId="37" fontId="35" fillId="0" borderId="4" xfId="0" applyNumberFormat="1" applyFont="1" applyBorder="1" applyAlignment="1">
      <alignment horizontal="right" vertical="center"/>
    </xf>
    <xf numFmtId="37" fontId="35" fillId="0" borderId="3" xfId="0" applyNumberFormat="1" applyFont="1" applyBorder="1" applyAlignment="1">
      <alignment horizontal="right" vertical="center"/>
    </xf>
    <xf numFmtId="49" fontId="8" fillId="6" borderId="12" xfId="0" applyNumberFormat="1" applyFont="1" applyFill="1" applyBorder="1" applyAlignment="1">
      <alignment horizontal="right" vertical="center"/>
    </xf>
    <xf numFmtId="49" fontId="8" fillId="6" borderId="11" xfId="0" applyNumberFormat="1" applyFont="1" applyFill="1" applyBorder="1" applyAlignment="1">
      <alignment horizontal="right" vertical="center"/>
    </xf>
    <xf numFmtId="37" fontId="11" fillId="9" borderId="10" xfId="0" applyNumberFormat="1" applyFont="1" applyFill="1" applyBorder="1" applyAlignment="1">
      <alignment vertical="center"/>
    </xf>
    <xf numFmtId="37" fontId="11" fillId="9" borderId="11" xfId="0" applyNumberFormat="1" applyFont="1" applyFill="1" applyBorder="1" applyAlignment="1">
      <alignment vertical="center"/>
    </xf>
    <xf numFmtId="37" fontId="11" fillId="9" borderId="2" xfId="0" applyNumberFormat="1" applyFont="1" applyFill="1" applyBorder="1" applyAlignment="1">
      <alignment vertical="center"/>
    </xf>
    <xf numFmtId="37" fontId="11" fillId="9" borderId="3" xfId="0" applyNumberFormat="1" applyFont="1" applyFill="1" applyBorder="1" applyAlignment="1">
      <alignment vertical="center"/>
    </xf>
    <xf numFmtId="37" fontId="37" fillId="4" borderId="9" xfId="0" quotePrefix="1" applyNumberFormat="1" applyFont="1" applyFill="1" applyBorder="1" applyAlignment="1">
      <alignment vertical="center"/>
    </xf>
    <xf numFmtId="49" fontId="6" fillId="0" borderId="20" xfId="0" applyNumberFormat="1" applyFont="1" applyBorder="1" applyAlignment="1">
      <alignment vertical="center"/>
    </xf>
    <xf numFmtId="37" fontId="11" fillId="0" borderId="23" xfId="0" applyNumberFormat="1" applyFont="1" applyBorder="1" applyAlignment="1">
      <alignment vertical="center"/>
    </xf>
    <xf numFmtId="37" fontId="8" fillId="5" borderId="2" xfId="0" applyNumberFormat="1" applyFont="1" applyFill="1" applyBorder="1" applyAlignment="1">
      <alignment horizontal="right" vertical="center"/>
    </xf>
    <xf numFmtId="37" fontId="8" fillId="5" borderId="4" xfId="0" applyNumberFormat="1" applyFont="1" applyFill="1" applyBorder="1" applyAlignment="1">
      <alignment horizontal="right" vertical="center"/>
    </xf>
    <xf numFmtId="37" fontId="8" fillId="5" borderId="3" xfId="0" applyNumberFormat="1" applyFont="1" applyFill="1" applyBorder="1" applyAlignment="1">
      <alignment horizontal="right" vertical="center"/>
    </xf>
    <xf numFmtId="10" fontId="35" fillId="0" borderId="2" xfId="2" applyNumberFormat="1" applyFont="1" applyBorder="1" applyAlignment="1">
      <alignment vertical="center"/>
    </xf>
    <xf numFmtId="10" fontId="35" fillId="0" borderId="3" xfId="2" applyNumberFormat="1" applyFont="1" applyBorder="1" applyAlignment="1">
      <alignment vertical="center"/>
    </xf>
    <xf numFmtId="37" fontId="9" fillId="17" borderId="1" xfId="0" applyNumberFormat="1" applyFont="1" applyFill="1" applyBorder="1" applyAlignment="1">
      <alignment vertical="center"/>
    </xf>
    <xf numFmtId="49" fontId="38" fillId="0" borderId="0" xfId="0" applyNumberFormat="1" applyFont="1" applyAlignment="1" applyProtection="1">
      <alignment vertical="center"/>
      <protection locked="0"/>
    </xf>
    <xf numFmtId="49" fontId="9" fillId="2" borderId="4" xfId="0" applyNumberFormat="1" applyFont="1" applyFill="1" applyBorder="1" applyAlignment="1">
      <alignment horizontal="right" vertical="center"/>
    </xf>
    <xf numFmtId="49" fontId="9" fillId="2" borderId="14" xfId="0" applyNumberFormat="1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left" vertical="center"/>
    </xf>
    <xf numFmtId="49" fontId="9" fillId="2" borderId="9" xfId="0" quotePrefix="1" applyNumberFormat="1" applyFont="1" applyFill="1" applyBorder="1" applyAlignment="1">
      <alignment horizontal="left" vertical="center"/>
    </xf>
    <xf numFmtId="49" fontId="9" fillId="2" borderId="3" xfId="0" quotePrefix="1" applyNumberFormat="1" applyFont="1" applyFill="1" applyBorder="1" applyAlignment="1">
      <alignment horizontal="right" vertical="center"/>
    </xf>
    <xf numFmtId="49" fontId="9" fillId="2" borderId="13" xfId="0" applyNumberFormat="1" applyFont="1" applyFill="1" applyBorder="1" applyAlignment="1">
      <alignment horizontal="left" vertical="center"/>
    </xf>
    <xf numFmtId="37" fontId="2" fillId="0" borderId="0" xfId="0" applyNumberFormat="1" applyFont="1" applyAlignment="1">
      <alignment horizontal="left" vertical="center" indent="3"/>
    </xf>
    <xf numFmtId="37" fontId="9" fillId="0" borderId="0" xfId="0" quotePrefix="1" applyNumberFormat="1" applyFont="1" applyAlignment="1">
      <alignment vertical="center"/>
    </xf>
    <xf numFmtId="37" fontId="9" fillId="0" borderId="16" xfId="0" applyNumberFormat="1" applyFont="1" applyBorder="1" applyAlignment="1">
      <alignment vertical="center"/>
    </xf>
    <xf numFmtId="37" fontId="11" fillId="0" borderId="41" xfId="0" applyNumberFormat="1" applyFont="1" applyBorder="1" applyAlignment="1">
      <alignment vertical="center"/>
    </xf>
    <xf numFmtId="37" fontId="9" fillId="4" borderId="19" xfId="0" applyNumberFormat="1" applyFont="1" applyFill="1" applyBorder="1" applyAlignment="1">
      <alignment vertical="center"/>
    </xf>
    <xf numFmtId="49" fontId="35" fillId="19" borderId="4" xfId="0" applyNumberFormat="1" applyFont="1" applyFill="1" applyBorder="1" applyAlignment="1">
      <alignment horizontal="right" vertical="center"/>
    </xf>
    <xf numFmtId="49" fontId="35" fillId="19" borderId="2" xfId="0" applyNumberFormat="1" applyFont="1" applyFill="1" applyBorder="1" applyAlignment="1">
      <alignment horizontal="right" vertical="center"/>
    </xf>
    <xf numFmtId="49" fontId="35" fillId="19" borderId="3" xfId="0" applyNumberFormat="1" applyFont="1" applyFill="1" applyBorder="1" applyAlignment="1">
      <alignment horizontal="right" vertical="center"/>
    </xf>
    <xf numFmtId="37" fontId="35" fillId="19" borderId="4" xfId="0" applyNumberFormat="1" applyFont="1" applyFill="1" applyBorder="1" applyAlignment="1">
      <alignment vertical="center"/>
    </xf>
    <xf numFmtId="37" fontId="35" fillId="19" borderId="2" xfId="0" applyNumberFormat="1" applyFont="1" applyFill="1" applyBorder="1" applyAlignment="1">
      <alignment vertical="center"/>
    </xf>
    <xf numFmtId="37" fontId="35" fillId="19" borderId="3" xfId="0" applyNumberFormat="1" applyFont="1" applyFill="1" applyBorder="1" applyAlignment="1">
      <alignment vertical="center"/>
    </xf>
    <xf numFmtId="37" fontId="6" fillId="0" borderId="0" xfId="0" applyNumberFormat="1" applyFont="1" applyAlignment="1">
      <alignment horizontal="left" vertical="center" indent="3"/>
    </xf>
    <xf numFmtId="37" fontId="3" fillId="0" borderId="0" xfId="0" applyNumberFormat="1" applyFont="1" applyAlignment="1">
      <alignment horizontal="left" vertical="center" indent="3"/>
    </xf>
    <xf numFmtId="49" fontId="4" fillId="6" borderId="3" xfId="0" applyNumberFormat="1" applyFont="1" applyFill="1" applyBorder="1" applyAlignment="1">
      <alignment vertical="center"/>
    </xf>
    <xf numFmtId="37" fontId="9" fillId="0" borderId="42" xfId="0" applyNumberFormat="1" applyFont="1" applyBorder="1" applyAlignment="1">
      <alignment vertical="center"/>
    </xf>
    <xf numFmtId="37" fontId="9" fillId="0" borderId="43" xfId="0" applyNumberFormat="1" applyFont="1" applyBorder="1" applyAlignment="1">
      <alignment vertical="center"/>
    </xf>
    <xf numFmtId="37" fontId="9" fillId="0" borderId="44" xfId="0" applyNumberFormat="1" applyFont="1" applyBorder="1" applyAlignment="1">
      <alignment vertical="center"/>
    </xf>
    <xf numFmtId="37" fontId="9" fillId="0" borderId="45" xfId="0" applyNumberFormat="1" applyFont="1" applyBorder="1" applyAlignment="1">
      <alignment vertical="center"/>
    </xf>
    <xf numFmtId="37" fontId="9" fillId="4" borderId="46" xfId="0" applyNumberFormat="1" applyFont="1" applyFill="1" applyBorder="1" applyAlignment="1">
      <alignment vertical="center"/>
    </xf>
    <xf numFmtId="37" fontId="9" fillId="9" borderId="18" xfId="0" quotePrefix="1" applyNumberFormat="1" applyFont="1" applyFill="1" applyBorder="1" applyAlignment="1">
      <alignment vertical="center"/>
    </xf>
    <xf numFmtId="37" fontId="9" fillId="9" borderId="47" xfId="0" applyNumberFormat="1" applyFont="1" applyFill="1" applyBorder="1" applyAlignment="1">
      <alignment vertical="center"/>
    </xf>
    <xf numFmtId="37" fontId="35" fillId="8" borderId="5" xfId="0" applyNumberFormat="1" applyFont="1" applyFill="1" applyBorder="1" applyAlignment="1">
      <alignment horizontal="center" vertical="center"/>
    </xf>
    <xf numFmtId="37" fontId="35" fillId="8" borderId="15" xfId="0" applyNumberFormat="1" applyFont="1" applyFill="1" applyBorder="1" applyAlignment="1">
      <alignment horizontal="center" vertical="center"/>
    </xf>
    <xf numFmtId="37" fontId="35" fillId="8" borderId="6" xfId="0" applyNumberFormat="1" applyFont="1" applyFill="1" applyBorder="1" applyAlignment="1">
      <alignment horizontal="center" vertical="center"/>
    </xf>
    <xf numFmtId="49" fontId="35" fillId="2" borderId="5" xfId="0" applyNumberFormat="1" applyFont="1" applyFill="1" applyBorder="1" applyAlignment="1">
      <alignment horizontal="center" vertical="center"/>
    </xf>
    <xf numFmtId="49" fontId="35" fillId="2" borderId="15" xfId="0" applyNumberFormat="1" applyFont="1" applyFill="1" applyBorder="1" applyAlignment="1">
      <alignment horizontal="center" vertical="center"/>
    </xf>
    <xf numFmtId="49" fontId="35" fillId="2" borderId="6" xfId="0" applyNumberFormat="1" applyFont="1" applyFill="1" applyBorder="1" applyAlignment="1">
      <alignment horizontal="center" vertical="center"/>
    </xf>
    <xf numFmtId="49" fontId="42" fillId="0" borderId="0" xfId="0" quotePrefix="1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11" fillId="8" borderId="12" xfId="0" applyNumberFormat="1" applyFont="1" applyFill="1" applyBorder="1" applyAlignment="1">
      <alignment horizontal="center" vertical="center" wrapText="1"/>
    </xf>
    <xf numFmtId="37" fontId="11" fillId="8" borderId="7" xfId="0" applyNumberFormat="1" applyFont="1" applyFill="1" applyBorder="1" applyAlignment="1">
      <alignment horizontal="center" vertical="center" wrapText="1"/>
    </xf>
    <xf numFmtId="37" fontId="11" fillId="8" borderId="14" xfId="0" applyNumberFormat="1" applyFont="1" applyFill="1" applyBorder="1" applyAlignment="1">
      <alignment horizontal="center" vertical="center" wrapText="1"/>
    </xf>
    <xf numFmtId="37" fontId="11" fillId="8" borderId="10" xfId="0" applyNumberFormat="1" applyFont="1" applyFill="1" applyBorder="1" applyAlignment="1">
      <alignment horizontal="center" vertical="center" wrapText="1"/>
    </xf>
    <xf numFmtId="37" fontId="11" fillId="8" borderId="0" xfId="0" applyNumberFormat="1" applyFont="1" applyFill="1" applyAlignment="1">
      <alignment horizontal="center" vertical="center" wrapText="1"/>
    </xf>
    <xf numFmtId="37" fontId="11" fillId="8" borderId="9" xfId="0" applyNumberFormat="1" applyFont="1" applyFill="1" applyBorder="1" applyAlignment="1">
      <alignment horizontal="center" vertical="center" wrapText="1"/>
    </xf>
    <xf numFmtId="37" fontId="11" fillId="8" borderId="11" xfId="0" applyNumberFormat="1" applyFont="1" applyFill="1" applyBorder="1" applyAlignment="1">
      <alignment horizontal="center" vertical="center" wrapText="1"/>
    </xf>
    <xf numFmtId="37" fontId="11" fillId="8" borderId="8" xfId="0" applyNumberFormat="1" applyFont="1" applyFill="1" applyBorder="1" applyAlignment="1">
      <alignment horizontal="center" vertical="center" wrapText="1"/>
    </xf>
    <xf numFmtId="37" fontId="11" fillId="8" borderId="13" xfId="0" applyNumberFormat="1" applyFont="1" applyFill="1" applyBorder="1" applyAlignment="1">
      <alignment horizontal="center" vertical="center" wrapText="1"/>
    </xf>
    <xf numFmtId="37" fontId="35" fillId="9" borderId="12" xfId="0" applyNumberFormat="1" applyFont="1" applyFill="1" applyBorder="1" applyAlignment="1">
      <alignment horizontal="center" vertical="center" wrapText="1"/>
    </xf>
    <xf numFmtId="37" fontId="35" fillId="9" borderId="7" xfId="0" applyNumberFormat="1" applyFont="1" applyFill="1" applyBorder="1" applyAlignment="1">
      <alignment horizontal="center" vertical="center" wrapText="1"/>
    </xf>
    <xf numFmtId="37" fontId="35" fillId="9" borderId="14" xfId="0" applyNumberFormat="1" applyFont="1" applyFill="1" applyBorder="1" applyAlignment="1">
      <alignment horizontal="center" vertical="center" wrapText="1"/>
    </xf>
    <xf numFmtId="37" fontId="35" fillId="9" borderId="10" xfId="0" applyNumberFormat="1" applyFont="1" applyFill="1" applyBorder="1" applyAlignment="1">
      <alignment horizontal="center" vertical="center" wrapText="1"/>
    </xf>
    <xf numFmtId="37" fontId="35" fillId="9" borderId="0" xfId="0" applyNumberFormat="1" applyFont="1" applyFill="1" applyAlignment="1">
      <alignment horizontal="center" vertical="center" wrapText="1"/>
    </xf>
    <xf numFmtId="37" fontId="35" fillId="9" borderId="9" xfId="0" applyNumberFormat="1" applyFont="1" applyFill="1" applyBorder="1" applyAlignment="1">
      <alignment horizontal="center" vertical="center" wrapText="1"/>
    </xf>
    <xf numFmtId="37" fontId="35" fillId="9" borderId="11" xfId="0" applyNumberFormat="1" applyFont="1" applyFill="1" applyBorder="1" applyAlignment="1">
      <alignment horizontal="center" vertical="center" wrapText="1"/>
    </xf>
    <xf numFmtId="37" fontId="35" fillId="9" borderId="8" xfId="0" applyNumberFormat="1" applyFont="1" applyFill="1" applyBorder="1" applyAlignment="1">
      <alignment horizontal="center" vertical="center" wrapText="1"/>
    </xf>
    <xf numFmtId="37" fontId="35" fillId="9" borderId="13" xfId="0" applyNumberFormat="1" applyFont="1" applyFill="1" applyBorder="1" applyAlignment="1">
      <alignment horizontal="center" vertical="center" wrapText="1"/>
    </xf>
    <xf numFmtId="37" fontId="35" fillId="16" borderId="12" xfId="0" applyNumberFormat="1" applyFont="1" applyFill="1" applyBorder="1" applyAlignment="1">
      <alignment horizontal="right" vertical="center" wrapText="1"/>
    </xf>
    <xf numFmtId="37" fontId="35" fillId="16" borderId="7" xfId="0" applyNumberFormat="1" applyFont="1" applyFill="1" applyBorder="1" applyAlignment="1">
      <alignment horizontal="right" vertical="center" wrapText="1"/>
    </xf>
    <xf numFmtId="37" fontId="35" fillId="16" borderId="14" xfId="0" applyNumberFormat="1" applyFont="1" applyFill="1" applyBorder="1" applyAlignment="1">
      <alignment horizontal="right" vertical="center" wrapText="1"/>
    </xf>
    <xf numFmtId="37" fontId="35" fillId="16" borderId="10" xfId="0" applyNumberFormat="1" applyFont="1" applyFill="1" applyBorder="1" applyAlignment="1">
      <alignment horizontal="right" vertical="center" wrapText="1"/>
    </xf>
    <xf numFmtId="37" fontId="35" fillId="16" borderId="0" xfId="0" applyNumberFormat="1" applyFont="1" applyFill="1" applyAlignment="1">
      <alignment horizontal="right" vertical="center" wrapText="1"/>
    </xf>
    <xf numFmtId="37" fontId="35" fillId="16" borderId="9" xfId="0" applyNumberFormat="1" applyFont="1" applyFill="1" applyBorder="1" applyAlignment="1">
      <alignment horizontal="right" vertical="center" wrapText="1"/>
    </xf>
    <xf numFmtId="37" fontId="35" fillId="16" borderId="11" xfId="0" applyNumberFormat="1" applyFont="1" applyFill="1" applyBorder="1" applyAlignment="1">
      <alignment horizontal="right" vertical="center" wrapText="1"/>
    </xf>
    <xf numFmtId="37" fontId="35" fillId="16" borderId="8" xfId="0" applyNumberFormat="1" applyFont="1" applyFill="1" applyBorder="1" applyAlignment="1">
      <alignment horizontal="right" vertical="center" wrapText="1"/>
    </xf>
    <xf numFmtId="37" fontId="35" fillId="16" borderId="13" xfId="0" applyNumberFormat="1" applyFont="1" applyFill="1" applyBorder="1" applyAlignment="1">
      <alignment horizontal="right" vertical="center" wrapText="1"/>
    </xf>
    <xf numFmtId="37" fontId="35" fillId="17" borderId="5" xfId="0" applyNumberFormat="1" applyFont="1" applyFill="1" applyBorder="1" applyAlignment="1">
      <alignment horizontal="right" vertical="center"/>
    </xf>
    <xf numFmtId="37" fontId="35" fillId="17" borderId="15" xfId="0" applyNumberFormat="1" applyFont="1" applyFill="1" applyBorder="1" applyAlignment="1">
      <alignment horizontal="right" vertical="center"/>
    </xf>
    <xf numFmtId="37" fontId="35" fillId="17" borderId="6" xfId="0" applyNumberFormat="1" applyFont="1" applyFill="1" applyBorder="1" applyAlignment="1">
      <alignment horizontal="right" vertical="center"/>
    </xf>
    <xf numFmtId="49" fontId="38" fillId="0" borderId="0" xfId="0" applyNumberFormat="1" applyFont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left" vertical="center" wrapText="1" indent="2"/>
      <protection locked="0"/>
    </xf>
    <xf numFmtId="49" fontId="2" fillId="0" borderId="8" xfId="0" applyNumberFormat="1" applyFont="1" applyBorder="1" applyAlignment="1" applyProtection="1">
      <alignment horizontal="left" vertical="center" wrapText="1" indent="2"/>
      <protection locked="0"/>
    </xf>
    <xf numFmtId="49" fontId="44" fillId="18" borderId="12" xfId="0" applyNumberFormat="1" applyFont="1" applyFill="1" applyBorder="1" applyAlignment="1">
      <alignment horizontal="center" vertical="center" wrapText="1"/>
    </xf>
    <xf numFmtId="49" fontId="44" fillId="18" borderId="7" xfId="0" applyNumberFormat="1" applyFont="1" applyFill="1" applyBorder="1" applyAlignment="1">
      <alignment horizontal="center" vertical="center" wrapText="1"/>
    </xf>
    <xf numFmtId="49" fontId="44" fillId="18" borderId="14" xfId="0" applyNumberFormat="1" applyFont="1" applyFill="1" applyBorder="1" applyAlignment="1">
      <alignment horizontal="center" vertical="center" wrapText="1"/>
    </xf>
    <xf numFmtId="49" fontId="44" fillId="18" borderId="10" xfId="0" applyNumberFormat="1" applyFont="1" applyFill="1" applyBorder="1" applyAlignment="1">
      <alignment horizontal="center" vertical="center" wrapText="1"/>
    </xf>
    <xf numFmtId="49" fontId="44" fillId="18" borderId="0" xfId="0" applyNumberFormat="1" applyFont="1" applyFill="1" applyAlignment="1">
      <alignment horizontal="center" vertical="center" wrapText="1"/>
    </xf>
    <xf numFmtId="49" fontId="44" fillId="18" borderId="9" xfId="0" applyNumberFormat="1" applyFont="1" applyFill="1" applyBorder="1" applyAlignment="1">
      <alignment horizontal="center" vertical="center" wrapText="1"/>
    </xf>
    <xf numFmtId="49" fontId="44" fillId="18" borderId="11" xfId="0" applyNumberFormat="1" applyFont="1" applyFill="1" applyBorder="1" applyAlignment="1">
      <alignment horizontal="center" vertical="center" wrapText="1"/>
    </xf>
    <xf numFmtId="49" fontId="44" fillId="18" borderId="8" xfId="0" applyNumberFormat="1" applyFont="1" applyFill="1" applyBorder="1" applyAlignment="1">
      <alignment horizontal="center" vertical="center" wrapText="1"/>
    </xf>
    <xf numFmtId="49" fontId="44" fillId="18" borderId="13" xfId="0" applyNumberFormat="1" applyFont="1" applyFill="1" applyBorder="1" applyAlignment="1">
      <alignment horizontal="center" vertical="center" wrapText="1"/>
    </xf>
    <xf numFmtId="37" fontId="45" fillId="10" borderId="12" xfId="0" applyNumberFormat="1" applyFont="1" applyFill="1" applyBorder="1" applyAlignment="1">
      <alignment horizontal="center" vertical="center"/>
    </xf>
    <xf numFmtId="37" fontId="45" fillId="10" borderId="7" xfId="0" applyNumberFormat="1" applyFont="1" applyFill="1" applyBorder="1" applyAlignment="1">
      <alignment horizontal="center" vertical="center"/>
    </xf>
    <xf numFmtId="37" fontId="45" fillId="10" borderId="14" xfId="0" applyNumberFormat="1" applyFont="1" applyFill="1" applyBorder="1" applyAlignment="1">
      <alignment horizontal="center" vertical="center"/>
    </xf>
    <xf numFmtId="37" fontId="45" fillId="10" borderId="11" xfId="0" applyNumberFormat="1" applyFont="1" applyFill="1" applyBorder="1" applyAlignment="1">
      <alignment horizontal="center" vertical="center"/>
    </xf>
    <xf numFmtId="37" fontId="45" fillId="10" borderId="8" xfId="0" applyNumberFormat="1" applyFont="1" applyFill="1" applyBorder="1" applyAlignment="1">
      <alignment horizontal="center" vertical="center"/>
    </xf>
    <xf numFmtId="37" fontId="45" fillId="10" borderId="13" xfId="0" applyNumberFormat="1" applyFont="1" applyFill="1" applyBorder="1" applyAlignment="1">
      <alignment horizontal="center" vertical="center"/>
    </xf>
    <xf numFmtId="37" fontId="35" fillId="19" borderId="12" xfId="0" applyNumberFormat="1" applyFont="1" applyFill="1" applyBorder="1" applyAlignment="1">
      <alignment horizontal="center" vertical="center" wrapText="1"/>
    </xf>
    <xf numFmtId="37" fontId="35" fillId="19" borderId="14" xfId="0" applyNumberFormat="1" applyFont="1" applyFill="1" applyBorder="1" applyAlignment="1">
      <alignment horizontal="center" vertical="center" wrapText="1"/>
    </xf>
    <xf numFmtId="37" fontId="35" fillId="19" borderId="10" xfId="0" applyNumberFormat="1" applyFont="1" applyFill="1" applyBorder="1" applyAlignment="1">
      <alignment horizontal="center" vertical="center" wrapText="1"/>
    </xf>
    <xf numFmtId="37" fontId="35" fillId="19" borderId="9" xfId="0" applyNumberFormat="1" applyFont="1" applyFill="1" applyBorder="1" applyAlignment="1">
      <alignment horizontal="center" vertical="center" wrapText="1"/>
    </xf>
    <xf numFmtId="37" fontId="35" fillId="19" borderId="11" xfId="0" applyNumberFormat="1" applyFont="1" applyFill="1" applyBorder="1" applyAlignment="1">
      <alignment horizontal="center" vertical="center" wrapText="1"/>
    </xf>
    <xf numFmtId="37" fontId="35" fillId="19" borderId="13" xfId="0" applyNumberFormat="1" applyFont="1" applyFill="1" applyBorder="1" applyAlignment="1">
      <alignment horizontal="center" vertical="center" wrapText="1"/>
    </xf>
    <xf numFmtId="37" fontId="33" fillId="0" borderId="0" xfId="0" quotePrefix="1" applyNumberFormat="1" applyFont="1" applyAlignment="1">
      <alignment horizontal="center" vertical="center" wrapText="1"/>
    </xf>
    <xf numFmtId="37" fontId="33" fillId="0" borderId="0" xfId="0" applyNumberFormat="1" applyFont="1" applyAlignment="1">
      <alignment horizontal="center" vertical="center" wrapText="1"/>
    </xf>
    <xf numFmtId="37" fontId="33" fillId="0" borderId="8" xfId="0" applyNumberFormat="1" applyFont="1" applyBorder="1" applyAlignment="1">
      <alignment horizontal="center" vertical="center" wrapText="1"/>
    </xf>
    <xf numFmtId="1" fontId="28" fillId="0" borderId="0" xfId="0" applyNumberFormat="1" applyFont="1" applyAlignment="1">
      <alignment horizontal="left" vertical="center"/>
    </xf>
    <xf numFmtId="49" fontId="16" fillId="2" borderId="12" xfId="0" applyNumberFormat="1" applyFont="1" applyFill="1" applyBorder="1" applyAlignment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37" fontId="17" fillId="6" borderId="5" xfId="0" applyNumberFormat="1" applyFont="1" applyFill="1" applyBorder="1" applyAlignment="1">
      <alignment horizontal="center" vertical="center"/>
    </xf>
    <xf numFmtId="37" fontId="17" fillId="6" borderId="15" xfId="0" applyNumberFormat="1" applyFont="1" applyFill="1" applyBorder="1" applyAlignment="1">
      <alignment horizontal="center" vertical="center"/>
    </xf>
    <xf numFmtId="37" fontId="17" fillId="6" borderId="6" xfId="0" applyNumberFormat="1" applyFont="1" applyFill="1" applyBorder="1" applyAlignment="1">
      <alignment horizontal="center" vertical="center"/>
    </xf>
    <xf numFmtId="37" fontId="18" fillId="9" borderId="4" xfId="0" applyNumberFormat="1" applyFont="1" applyFill="1" applyBorder="1" applyAlignment="1">
      <alignment horizontal="center" vertical="center"/>
    </xf>
    <xf numFmtId="37" fontId="18" fillId="9" borderId="3" xfId="0" applyNumberFormat="1" applyFont="1" applyFill="1" applyBorder="1" applyAlignment="1">
      <alignment horizontal="center" vertical="center"/>
    </xf>
    <xf numFmtId="37" fontId="19" fillId="0" borderId="7" xfId="0" applyNumberFormat="1" applyFont="1" applyBorder="1" applyAlignment="1">
      <alignment horizontal="center" vertical="center"/>
    </xf>
    <xf numFmtId="37" fontId="19" fillId="0" borderId="0" xfId="0" applyNumberFormat="1" applyFont="1" applyAlignment="1">
      <alignment horizontal="center" vertical="center"/>
    </xf>
    <xf numFmtId="37" fontId="10" fillId="8" borderId="40" xfId="0" applyNumberFormat="1" applyFont="1" applyFill="1" applyBorder="1" applyAlignment="1">
      <alignment horizontal="right" vertical="center" wrapText="1"/>
    </xf>
    <xf numFmtId="37" fontId="10" fillId="8" borderId="19" xfId="0" applyNumberFormat="1" applyFont="1" applyFill="1" applyBorder="1" applyAlignment="1">
      <alignment horizontal="right" vertical="center" wrapText="1"/>
    </xf>
    <xf numFmtId="37" fontId="10" fillId="8" borderId="41" xfId="0" applyNumberFormat="1" applyFont="1" applyFill="1" applyBorder="1" applyAlignment="1">
      <alignment horizontal="right" vertical="center" wrapText="1"/>
    </xf>
    <xf numFmtId="49" fontId="26" fillId="6" borderId="0" xfId="0" applyNumberFormat="1" applyFont="1" applyFill="1" applyAlignment="1">
      <alignment horizontal="center" vertical="center"/>
    </xf>
    <xf numFmtId="37" fontId="14" fillId="2" borderId="4" xfId="0" applyNumberFormat="1" applyFont="1" applyFill="1" applyBorder="1" applyAlignment="1">
      <alignment horizontal="center" vertical="center" wrapText="1"/>
    </xf>
    <xf numFmtId="37" fontId="14" fillId="2" borderId="3" xfId="0" applyNumberFormat="1" applyFont="1" applyFill="1" applyBorder="1" applyAlignment="1">
      <alignment horizontal="center" vertical="center" wrapText="1"/>
    </xf>
    <xf numFmtId="49" fontId="27" fillId="0" borderId="0" xfId="0" quotePrefix="1" applyNumberFormat="1" applyFont="1" applyAlignment="1">
      <alignment horizontal="center" vertical="center"/>
    </xf>
    <xf numFmtId="37" fontId="9" fillId="2" borderId="4" xfId="0" applyNumberFormat="1" applyFont="1" applyFill="1" applyBorder="1" applyAlignment="1">
      <alignment horizontal="center" vertical="center" wrapText="1"/>
    </xf>
    <xf numFmtId="37" fontId="9" fillId="2" borderId="3" xfId="0" applyNumberFormat="1" applyFont="1" applyFill="1" applyBorder="1" applyAlignment="1">
      <alignment horizontal="center" vertical="center" wrapText="1"/>
    </xf>
    <xf numFmtId="37" fontId="17" fillId="10" borderId="5" xfId="0" applyNumberFormat="1" applyFont="1" applyFill="1" applyBorder="1" applyAlignment="1">
      <alignment horizontal="center" vertical="center"/>
    </xf>
    <xf numFmtId="37" fontId="17" fillId="10" borderId="15" xfId="0" applyNumberFormat="1" applyFont="1" applyFill="1" applyBorder="1" applyAlignment="1">
      <alignment horizontal="center" vertical="center"/>
    </xf>
    <xf numFmtId="37" fontId="17" fillId="10" borderId="6" xfId="0" applyNumberFormat="1" applyFont="1" applyFill="1" applyBorder="1" applyAlignment="1">
      <alignment horizontal="center" vertical="center"/>
    </xf>
    <xf numFmtId="49" fontId="10" fillId="8" borderId="4" xfId="0" quotePrefix="1" applyNumberFormat="1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10" fillId="8" borderId="33" xfId="0" applyNumberFormat="1" applyFont="1" applyFill="1" applyBorder="1" applyAlignment="1">
      <alignment horizontal="center" vertical="center" wrapText="1"/>
    </xf>
    <xf numFmtId="37" fontId="17" fillId="5" borderId="5" xfId="0" quotePrefix="1" applyNumberFormat="1" applyFont="1" applyFill="1" applyBorder="1" applyAlignment="1">
      <alignment horizontal="center" vertical="center"/>
    </xf>
    <xf numFmtId="37" fontId="17" fillId="5" borderId="15" xfId="0" applyNumberFormat="1" applyFont="1" applyFill="1" applyBorder="1" applyAlignment="1">
      <alignment horizontal="center" vertical="center"/>
    </xf>
    <xf numFmtId="37" fontId="17" fillId="5" borderId="6" xfId="0" applyNumberFormat="1" applyFont="1" applyFill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21" fillId="0" borderId="0" xfId="0" applyNumberFormat="1" applyFont="1" applyAlignment="1" applyProtection="1">
      <alignment horizontal="center" vertical="center"/>
      <protection locked="0"/>
    </xf>
    <xf numFmtId="37" fontId="9" fillId="2" borderId="32" xfId="0" applyNumberFormat="1" applyFont="1" applyFill="1" applyBorder="1" applyAlignment="1">
      <alignment horizontal="center" vertical="center" wrapText="1"/>
    </xf>
    <xf numFmtId="37" fontId="13" fillId="8" borderId="32" xfId="0" applyNumberFormat="1" applyFont="1" applyFill="1" applyBorder="1" applyAlignment="1">
      <alignment horizontal="right" vertical="center" wrapText="1"/>
    </xf>
    <xf numFmtId="37" fontId="13" fillId="8" borderId="2" xfId="0" applyNumberFormat="1" applyFont="1" applyFill="1" applyBorder="1" applyAlignment="1">
      <alignment horizontal="right" vertical="center" wrapText="1"/>
    </xf>
    <xf numFmtId="37" fontId="13" fillId="8" borderId="33" xfId="0" applyNumberFormat="1" applyFont="1" applyFill="1" applyBorder="1" applyAlignment="1">
      <alignment horizontal="right" vertical="center" wrapText="1"/>
    </xf>
    <xf numFmtId="37" fontId="3" fillId="0" borderId="0" xfId="0" applyNumberFormat="1" applyFont="1" applyAlignment="1">
      <alignment horizontal="center" vertical="center" wrapText="1"/>
    </xf>
    <xf numFmtId="37" fontId="3" fillId="0" borderId="8" xfId="0" applyNumberFormat="1" applyFont="1" applyBorder="1" applyAlignment="1">
      <alignment horizontal="center" vertical="center" wrapText="1"/>
    </xf>
    <xf numFmtId="37" fontId="6" fillId="0" borderId="0" xfId="0" quotePrefix="1" applyNumberFormat="1" applyFont="1" applyAlignment="1">
      <alignment horizontal="left" vertical="center"/>
    </xf>
    <xf numFmtId="37" fontId="6" fillId="0" borderId="8" xfId="0" quotePrefix="1" applyNumberFormat="1" applyFont="1" applyBorder="1" applyAlignment="1">
      <alignment horizontal="left" vertical="center"/>
    </xf>
    <xf numFmtId="37" fontId="29" fillId="11" borderId="5" xfId="0" quotePrefix="1" applyNumberFormat="1" applyFont="1" applyFill="1" applyBorder="1" applyAlignment="1">
      <alignment horizontal="center" vertical="center"/>
    </xf>
    <xf numFmtId="37" fontId="29" fillId="11" borderId="15" xfId="0" applyNumberFormat="1" applyFont="1" applyFill="1" applyBorder="1" applyAlignment="1">
      <alignment horizontal="center" vertical="center"/>
    </xf>
    <xf numFmtId="37" fontId="29" fillId="11" borderId="6" xfId="0" applyNumberFormat="1" applyFont="1" applyFill="1" applyBorder="1" applyAlignment="1">
      <alignment horizontal="center" vertical="center"/>
    </xf>
    <xf numFmtId="37" fontId="9" fillId="8" borderId="36" xfId="0" applyNumberFormat="1" applyFont="1" applyFill="1" applyBorder="1" applyAlignment="1">
      <alignment horizontal="center" vertical="center"/>
    </xf>
    <xf numFmtId="37" fontId="9" fillId="8" borderId="39" xfId="0" applyNumberFormat="1" applyFont="1" applyFill="1" applyBorder="1" applyAlignment="1">
      <alignment horizontal="center" vertical="center"/>
    </xf>
    <xf numFmtId="37" fontId="20" fillId="8" borderId="2" xfId="0" applyNumberFormat="1" applyFont="1" applyFill="1" applyBorder="1" applyAlignment="1">
      <alignment horizontal="right" vertical="center" wrapText="1"/>
    </xf>
    <xf numFmtId="37" fontId="20" fillId="8" borderId="33" xfId="0" applyNumberFormat="1" applyFont="1" applyFill="1" applyBorder="1" applyAlignment="1">
      <alignment horizontal="right" vertical="center" wrapText="1"/>
    </xf>
    <xf numFmtId="49" fontId="10" fillId="9" borderId="4" xfId="0" applyNumberFormat="1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49" fontId="10" fillId="9" borderId="33" xfId="0" applyNumberFormat="1" applyFont="1" applyFill="1" applyBorder="1" applyAlignment="1">
      <alignment horizontal="center" vertical="center" wrapText="1"/>
    </xf>
    <xf numFmtId="37" fontId="34" fillId="12" borderId="4" xfId="0" quotePrefix="1" applyNumberFormat="1" applyFont="1" applyFill="1" applyBorder="1" applyAlignment="1">
      <alignment horizontal="center" vertical="center" wrapText="1"/>
    </xf>
    <xf numFmtId="37" fontId="34" fillId="12" borderId="2" xfId="0" applyNumberFormat="1" applyFont="1" applyFill="1" applyBorder="1" applyAlignment="1">
      <alignment horizontal="center" vertical="center" wrapText="1"/>
    </xf>
    <xf numFmtId="37" fontId="34" fillId="12" borderId="3" xfId="0" applyNumberFormat="1" applyFont="1" applyFill="1" applyBorder="1" applyAlignment="1">
      <alignment horizontal="center" vertical="center" wrapText="1"/>
    </xf>
    <xf numFmtId="49" fontId="16" fillId="12" borderId="12" xfId="0" applyNumberFormat="1" applyFont="1" applyFill="1" applyBorder="1" applyAlignment="1">
      <alignment horizontal="center" vertical="center" wrapText="1"/>
    </xf>
    <xf numFmtId="49" fontId="16" fillId="12" borderId="7" xfId="0" applyNumberFormat="1" applyFont="1" applyFill="1" applyBorder="1" applyAlignment="1">
      <alignment horizontal="center" vertical="center" wrapText="1"/>
    </xf>
    <xf numFmtId="49" fontId="16" fillId="12" borderId="14" xfId="0" applyNumberFormat="1" applyFont="1" applyFill="1" applyBorder="1" applyAlignment="1">
      <alignment horizontal="center" vertical="center" wrapText="1"/>
    </xf>
    <xf numFmtId="49" fontId="16" fillId="12" borderId="11" xfId="0" applyNumberFormat="1" applyFont="1" applyFill="1" applyBorder="1" applyAlignment="1">
      <alignment horizontal="center" vertical="center" wrapText="1"/>
    </xf>
    <xf numFmtId="49" fontId="16" fillId="12" borderId="8" xfId="0" applyNumberFormat="1" applyFont="1" applyFill="1" applyBorder="1" applyAlignment="1">
      <alignment horizontal="center" vertical="center" wrapText="1"/>
    </xf>
    <xf numFmtId="49" fontId="16" fillId="12" borderId="13" xfId="0" applyNumberFormat="1" applyFont="1" applyFill="1" applyBorder="1" applyAlignment="1">
      <alignment horizontal="center" vertical="center" wrapText="1"/>
    </xf>
    <xf numFmtId="37" fontId="46" fillId="7" borderId="5" xfId="0" applyNumberFormat="1" applyFont="1" applyFill="1" applyBorder="1" applyAlignment="1">
      <alignment horizontal="center" vertical="center"/>
    </xf>
    <xf numFmtId="37" fontId="46" fillId="7" borderId="15" xfId="0" applyNumberFormat="1" applyFont="1" applyFill="1" applyBorder="1" applyAlignment="1">
      <alignment horizontal="center" vertical="center"/>
    </xf>
    <xf numFmtId="37" fontId="46" fillId="7" borderId="6" xfId="0" applyNumberFormat="1" applyFont="1" applyFill="1" applyBorder="1" applyAlignment="1">
      <alignment horizontal="center" vertical="center"/>
    </xf>
    <xf numFmtId="37" fontId="10" fillId="9" borderId="40" xfId="0" applyNumberFormat="1" applyFont="1" applyFill="1" applyBorder="1" applyAlignment="1">
      <alignment horizontal="right" vertical="center" wrapText="1"/>
    </xf>
    <xf numFmtId="37" fontId="10" fillId="9" borderId="19" xfId="0" applyNumberFormat="1" applyFont="1" applyFill="1" applyBorder="1" applyAlignment="1">
      <alignment horizontal="right" vertical="center" wrapText="1"/>
    </xf>
    <xf numFmtId="37" fontId="10" fillId="9" borderId="41" xfId="0" applyNumberFormat="1" applyFont="1" applyFill="1" applyBorder="1" applyAlignment="1">
      <alignment horizontal="right" vertical="center" wrapText="1"/>
    </xf>
    <xf numFmtId="49" fontId="10" fillId="9" borderId="4" xfId="0" quotePrefix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7A9AB405-7B5A-6549-9D73-FAD063BDCE74}"/>
    <cellStyle name="Percent" xfId="2" builtinId="5"/>
  </cellStyles>
  <dxfs count="20"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0000FF"/>
      <color rgb="FFFBFFBE"/>
      <color rgb="FFEFFFC4"/>
      <color rgb="FFA7FDFF"/>
      <color rgb="FFFFE7F7"/>
      <color rgb="FFFFFFFF"/>
      <color rgb="FFD4E7C7"/>
      <color rgb="FFF0D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46</xdr:row>
      <xdr:rowOff>0</xdr:rowOff>
    </xdr:from>
    <xdr:to>
      <xdr:col>11</xdr:col>
      <xdr:colOff>190500</xdr:colOff>
      <xdr:row>51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6F45A0F-78B4-CB0E-996B-AEB98428B31C}"/>
            </a:ext>
          </a:extLst>
        </xdr:cNvPr>
        <xdr:cNvCxnSpPr/>
      </xdr:nvCxnSpPr>
      <xdr:spPr>
        <a:xfrm flipV="1">
          <a:off x="6985000" y="10287000"/>
          <a:ext cx="596900" cy="1155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431800</xdr:colOff>
      <xdr:row>54</xdr:row>
      <xdr:rowOff>127000</xdr:rowOff>
    </xdr:from>
    <xdr:to>
      <xdr:col>11</xdr:col>
      <xdr:colOff>228600</xdr:colOff>
      <xdr:row>61</xdr:row>
      <xdr:rowOff>25400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FB8E236-F7C9-4446-8852-AC3985F34798}"/>
            </a:ext>
          </a:extLst>
        </xdr:cNvPr>
        <xdr:cNvCxnSpPr/>
      </xdr:nvCxnSpPr>
      <xdr:spPr>
        <a:xfrm>
          <a:off x="6845300" y="12242800"/>
          <a:ext cx="774700" cy="1498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660400</xdr:colOff>
      <xdr:row>74</xdr:row>
      <xdr:rowOff>50800</xdr:rowOff>
    </xdr:from>
    <xdr:to>
      <xdr:col>11</xdr:col>
      <xdr:colOff>546100</xdr:colOff>
      <xdr:row>78</xdr:row>
      <xdr:rowOff>127000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E8AC9C3-A36A-6B4C-8FBB-DFB57289E278}"/>
            </a:ext>
          </a:extLst>
        </xdr:cNvPr>
        <xdr:cNvCxnSpPr/>
      </xdr:nvCxnSpPr>
      <xdr:spPr>
        <a:xfrm>
          <a:off x="6959600" y="15824200"/>
          <a:ext cx="850900" cy="990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D8C7B70-BCF7-B44F-AB4E-AC7758CD33CB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25</xdr:row>
      <xdr:rowOff>152400</xdr:rowOff>
    </xdr:from>
    <xdr:to>
      <xdr:col>9</xdr:col>
      <xdr:colOff>254000</xdr:colOff>
      <xdr:row>27</xdr:row>
      <xdr:rowOff>164592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1E4F28D-29A4-A848-A0A1-B4AA49C03F85}"/>
            </a:ext>
          </a:extLst>
        </xdr:cNvPr>
        <xdr:cNvCxnSpPr/>
      </xdr:nvCxnSpPr>
      <xdr:spPr>
        <a:xfrm>
          <a:off x="8597900" y="7772400"/>
          <a:ext cx="0" cy="621792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3261D7A-033F-F043-8AFF-DB31F3F7121E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777F1D45-D132-2C49-B1BA-ABE7312CC6E0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866F21B-F169-D74A-AAA0-7617E22DA8CB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FA64585-CE2D-FE47-8CB2-D7208FF19045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305C142-9599-444B-A36B-CEF07B569941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25</xdr:row>
      <xdr:rowOff>152400</xdr:rowOff>
    </xdr:from>
    <xdr:to>
      <xdr:col>9</xdr:col>
      <xdr:colOff>254000</xdr:colOff>
      <xdr:row>27</xdr:row>
      <xdr:rowOff>164592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421A7A3-8490-D949-B066-D800DFE78CD7}"/>
            </a:ext>
          </a:extLst>
        </xdr:cNvPr>
        <xdr:cNvCxnSpPr/>
      </xdr:nvCxnSpPr>
      <xdr:spPr>
        <a:xfrm>
          <a:off x="8597900" y="7772400"/>
          <a:ext cx="0" cy="621792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CB1139B-A128-7F43-A869-B1036E04AB40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1DD5055-F68A-D541-B54E-5648DBBFD4C5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4E8F03B-819B-3D40-BBD7-0E25A018AC75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25</xdr:row>
      <xdr:rowOff>152400</xdr:rowOff>
    </xdr:from>
    <xdr:to>
      <xdr:col>9</xdr:col>
      <xdr:colOff>254000</xdr:colOff>
      <xdr:row>27</xdr:row>
      <xdr:rowOff>164592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358FA02-15B8-6B42-A785-4A048CB3C163}"/>
            </a:ext>
          </a:extLst>
        </xdr:cNvPr>
        <xdr:cNvCxnSpPr/>
      </xdr:nvCxnSpPr>
      <xdr:spPr>
        <a:xfrm>
          <a:off x="8597900" y="7772400"/>
          <a:ext cx="0" cy="621792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9CD7D90-E720-8248-A796-DE335B033E01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975FA53-82FD-6F47-93B1-0E12D8E4A769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7C0FBB7-CBBB-294D-A135-5DD84117D403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25</xdr:row>
      <xdr:rowOff>152400</xdr:rowOff>
    </xdr:from>
    <xdr:to>
      <xdr:col>9</xdr:col>
      <xdr:colOff>254000</xdr:colOff>
      <xdr:row>27</xdr:row>
      <xdr:rowOff>164592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2AF71F7-8C21-254B-B5B6-E19ECB5A3D63}"/>
            </a:ext>
          </a:extLst>
        </xdr:cNvPr>
        <xdr:cNvCxnSpPr/>
      </xdr:nvCxnSpPr>
      <xdr:spPr>
        <a:xfrm>
          <a:off x="8597900" y="7772400"/>
          <a:ext cx="0" cy="621792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D85B855-F698-9C4B-8990-748D7A5E9EFE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86CCF13-C823-DE45-87CD-560E9C47494B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F47D739-70C8-9C48-A756-A670A156A1E2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25</xdr:row>
      <xdr:rowOff>152400</xdr:rowOff>
    </xdr:from>
    <xdr:to>
      <xdr:col>9</xdr:col>
      <xdr:colOff>254000</xdr:colOff>
      <xdr:row>27</xdr:row>
      <xdr:rowOff>164592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74500E8-3B0A-E842-9FCA-93F284391F99}"/>
            </a:ext>
          </a:extLst>
        </xdr:cNvPr>
        <xdr:cNvCxnSpPr/>
      </xdr:nvCxnSpPr>
      <xdr:spPr>
        <a:xfrm>
          <a:off x="8597900" y="7772400"/>
          <a:ext cx="0" cy="621792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4EBBCE1-B7C7-994C-AB66-A57519F0F9E5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79F5A54-2B9E-794A-993B-1E0D5AA64ACB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DAB0AAD-16C2-4B4B-B2EA-41E75B13838A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25</xdr:row>
      <xdr:rowOff>152400</xdr:rowOff>
    </xdr:from>
    <xdr:to>
      <xdr:col>9</xdr:col>
      <xdr:colOff>254000</xdr:colOff>
      <xdr:row>27</xdr:row>
      <xdr:rowOff>164592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9C10A06-B81B-9C4F-9E5D-EE2E0DFE7317}"/>
            </a:ext>
          </a:extLst>
        </xdr:cNvPr>
        <xdr:cNvCxnSpPr/>
      </xdr:nvCxnSpPr>
      <xdr:spPr>
        <a:xfrm>
          <a:off x="8597900" y="7772400"/>
          <a:ext cx="0" cy="621792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9765E9B-F0D4-6243-A070-0AC5962D03C0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F43D8ED-DB7D-2142-9809-AE3AF4F4DDA1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8F47850-86D0-0540-82BB-0F1FD33109E2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25</xdr:row>
      <xdr:rowOff>152400</xdr:rowOff>
    </xdr:from>
    <xdr:to>
      <xdr:col>9</xdr:col>
      <xdr:colOff>254000</xdr:colOff>
      <xdr:row>27</xdr:row>
      <xdr:rowOff>164592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74ECCCA-7BE3-C042-9381-64779BAA1D91}"/>
            </a:ext>
          </a:extLst>
        </xdr:cNvPr>
        <xdr:cNvCxnSpPr/>
      </xdr:nvCxnSpPr>
      <xdr:spPr>
        <a:xfrm>
          <a:off x="8597900" y="7772400"/>
          <a:ext cx="0" cy="621792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AFC2E71-8E03-5A4F-8068-F09F31DCF3B7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273AE4B-B20C-714A-9DCC-5A61BCF27063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F071F1C-ADFC-F24E-99B0-F84D3E04FB20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25</xdr:row>
      <xdr:rowOff>152400</xdr:rowOff>
    </xdr:from>
    <xdr:to>
      <xdr:col>9</xdr:col>
      <xdr:colOff>254000</xdr:colOff>
      <xdr:row>27</xdr:row>
      <xdr:rowOff>164592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39C160B-AFA3-5B4E-80D8-4995D6633EAB}"/>
            </a:ext>
          </a:extLst>
        </xdr:cNvPr>
        <xdr:cNvCxnSpPr/>
      </xdr:nvCxnSpPr>
      <xdr:spPr>
        <a:xfrm>
          <a:off x="8597900" y="7772400"/>
          <a:ext cx="0" cy="621792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DED3-7804-884B-AEBA-1B2D9BE3C554}">
  <dimension ref="A1:O86"/>
  <sheetViews>
    <sheetView tabSelected="1" zoomScaleNormal="100" workbookViewId="0"/>
  </sheetViews>
  <sheetFormatPr baseColWidth="10" defaultRowHeight="18" customHeight="1"/>
  <cols>
    <col min="1" max="1" width="4.6640625" style="151" customWidth="1"/>
    <col min="2" max="2" width="1.5" style="117" customWidth="1"/>
    <col min="3" max="3" width="15.1640625" style="116" bestFit="1" customWidth="1"/>
    <col min="4" max="4" width="14.5" style="116" bestFit="1" customWidth="1"/>
    <col min="5" max="6" width="15.1640625" style="116" bestFit="1" customWidth="1"/>
    <col min="7" max="7" width="1.5" style="116" customWidth="1"/>
    <col min="8" max="8" width="15" style="116" bestFit="1" customWidth="1"/>
    <col min="9" max="9" width="1.5" style="12" customWidth="1"/>
    <col min="10" max="10" width="11.33203125" style="116" customWidth="1"/>
    <col min="11" max="11" width="1.5" style="116" customWidth="1"/>
    <col min="12" max="13" width="14.1640625" style="116" bestFit="1" customWidth="1"/>
    <col min="14" max="14" width="11.5" style="116" bestFit="1" customWidth="1"/>
    <col min="15" max="16384" width="10.83203125" style="116"/>
  </cols>
  <sheetData>
    <row r="1" spans="1:15" ht="18" customHeight="1">
      <c r="A1" s="151" t="s">
        <v>0</v>
      </c>
      <c r="C1" s="112" t="s">
        <v>6</v>
      </c>
      <c r="E1" s="3" t="s">
        <v>77</v>
      </c>
      <c r="O1" s="116" t="s">
        <v>0</v>
      </c>
    </row>
    <row r="2" spans="1:15" ht="18" customHeight="1">
      <c r="A2" s="151" t="s">
        <v>0</v>
      </c>
      <c r="C2" s="113" t="s">
        <v>5</v>
      </c>
      <c r="E2" s="19" t="s">
        <v>78</v>
      </c>
    </row>
    <row r="3" spans="1:15" ht="18" customHeight="1">
      <c r="A3" s="151" t="s">
        <v>0</v>
      </c>
      <c r="C3" s="112" t="s">
        <v>7</v>
      </c>
      <c r="E3" s="3" t="s">
        <v>79</v>
      </c>
      <c r="L3" s="246" t="s">
        <v>119</v>
      </c>
      <c r="M3" s="247"/>
      <c r="N3" s="248"/>
    </row>
    <row r="4" spans="1:15" ht="18" customHeight="1">
      <c r="A4" s="152" t="s">
        <v>59</v>
      </c>
      <c r="B4" s="21"/>
      <c r="C4" s="186" t="s">
        <v>109</v>
      </c>
      <c r="D4" s="187" t="s">
        <v>44</v>
      </c>
      <c r="E4" s="187" t="s">
        <v>108</v>
      </c>
      <c r="F4" s="188" t="s">
        <v>2</v>
      </c>
      <c r="G4" s="147"/>
      <c r="H4" s="152" t="s">
        <v>8</v>
      </c>
      <c r="I4" s="21"/>
      <c r="J4" s="152" t="s">
        <v>10</v>
      </c>
      <c r="K4" s="147"/>
      <c r="L4" s="186" t="s">
        <v>107</v>
      </c>
      <c r="M4" s="186" t="s">
        <v>106</v>
      </c>
      <c r="N4" s="188" t="s">
        <v>105</v>
      </c>
    </row>
    <row r="5" spans="1:15" ht="18" customHeight="1">
      <c r="A5" s="164" t="s">
        <v>0</v>
      </c>
      <c r="B5" s="172"/>
      <c r="C5" s="287" t="s">
        <v>160</v>
      </c>
      <c r="D5" s="288"/>
      <c r="E5" s="288"/>
      <c r="F5" s="289"/>
      <c r="G5" s="147"/>
      <c r="H5" s="161" t="s">
        <v>116</v>
      </c>
      <c r="I5" s="146"/>
      <c r="J5" s="230" t="s">
        <v>175</v>
      </c>
      <c r="K5" s="147"/>
      <c r="L5" s="202" t="s">
        <v>181</v>
      </c>
      <c r="M5" s="218" t="s">
        <v>145</v>
      </c>
      <c r="N5" s="219" t="s">
        <v>150</v>
      </c>
    </row>
    <row r="6" spans="1:15" ht="18" customHeight="1">
      <c r="A6" s="158" t="s">
        <v>0</v>
      </c>
      <c r="B6" s="172"/>
      <c r="C6" s="290"/>
      <c r="D6" s="291"/>
      <c r="E6" s="291"/>
      <c r="F6" s="292"/>
      <c r="G6" s="147"/>
      <c r="H6" s="156" t="s">
        <v>115</v>
      </c>
      <c r="I6" s="146"/>
      <c r="J6" s="231" t="s">
        <v>176</v>
      </c>
      <c r="K6" s="147"/>
      <c r="L6" s="118" t="s">
        <v>114</v>
      </c>
      <c r="M6" s="220" t="s">
        <v>146</v>
      </c>
      <c r="N6" s="221" t="s">
        <v>151</v>
      </c>
    </row>
    <row r="7" spans="1:15" ht="18" customHeight="1">
      <c r="A7" s="158" t="s">
        <v>0</v>
      </c>
      <c r="B7" s="172"/>
      <c r="C7" s="290"/>
      <c r="D7" s="291"/>
      <c r="E7" s="291"/>
      <c r="F7" s="292"/>
      <c r="G7" s="148"/>
      <c r="H7" s="156" t="s">
        <v>114</v>
      </c>
      <c r="I7" s="146"/>
      <c r="J7" s="231" t="s">
        <v>177</v>
      </c>
      <c r="K7" s="148"/>
      <c r="L7" s="118" t="s">
        <v>133</v>
      </c>
      <c r="M7" s="220" t="s">
        <v>147</v>
      </c>
      <c r="N7" s="222" t="s">
        <v>152</v>
      </c>
    </row>
    <row r="8" spans="1:15" ht="18" customHeight="1">
      <c r="A8" s="158" t="s">
        <v>0</v>
      </c>
      <c r="B8" s="172"/>
      <c r="C8" s="290"/>
      <c r="D8" s="291"/>
      <c r="E8" s="291"/>
      <c r="F8" s="292"/>
      <c r="G8" s="149"/>
      <c r="H8" s="156" t="s">
        <v>113</v>
      </c>
      <c r="I8" s="146"/>
      <c r="J8" s="231" t="s">
        <v>178</v>
      </c>
      <c r="K8" s="149"/>
      <c r="L8" s="118" t="s">
        <v>131</v>
      </c>
      <c r="M8" s="220" t="s">
        <v>148</v>
      </c>
      <c r="N8" s="222" t="s">
        <v>153</v>
      </c>
    </row>
    <row r="9" spans="1:15" ht="18" customHeight="1">
      <c r="A9" s="158" t="s">
        <v>101</v>
      </c>
      <c r="B9" s="172"/>
      <c r="C9" s="293"/>
      <c r="D9" s="294"/>
      <c r="E9" s="294"/>
      <c r="F9" s="295"/>
      <c r="G9" s="147"/>
      <c r="H9" s="171" t="s">
        <v>112</v>
      </c>
      <c r="I9" s="146"/>
      <c r="J9" s="232" t="s">
        <v>179</v>
      </c>
      <c r="K9" s="147"/>
      <c r="L9" s="203" t="s">
        <v>132</v>
      </c>
      <c r="M9" s="223" t="s">
        <v>149</v>
      </c>
      <c r="N9" s="224" t="s">
        <v>154</v>
      </c>
    </row>
    <row r="10" spans="1:15" ht="18" customHeight="1">
      <c r="A10" s="175" t="s">
        <v>120</v>
      </c>
      <c r="B10" s="135"/>
      <c r="C10" s="141"/>
      <c r="D10" s="139"/>
      <c r="E10" s="139"/>
      <c r="F10" s="193" t="s">
        <v>134</v>
      </c>
      <c r="H10" s="169" t="s">
        <v>110</v>
      </c>
      <c r="I10" s="170"/>
      <c r="J10" s="169" t="s">
        <v>110</v>
      </c>
      <c r="L10" s="194" t="s">
        <v>110</v>
      </c>
      <c r="M10" s="302" t="s">
        <v>182</v>
      </c>
      <c r="N10" s="303"/>
    </row>
    <row r="11" spans="1:15" ht="18" customHeight="1">
      <c r="A11" s="176" t="s">
        <v>121</v>
      </c>
      <c r="B11" s="135"/>
      <c r="C11" s="272" t="s">
        <v>144</v>
      </c>
      <c r="D11" s="273"/>
      <c r="E11" s="273"/>
      <c r="F11" s="274"/>
      <c r="H11" s="191">
        <f>H27</f>
        <v>12018243</v>
      </c>
      <c r="I11" s="6">
        <f t="shared" ref="I11" si="0">I27</f>
        <v>0</v>
      </c>
      <c r="J11" s="233">
        <v>0</v>
      </c>
      <c r="L11" s="190">
        <v>13000000</v>
      </c>
      <c r="M11" s="304"/>
      <c r="N11" s="305"/>
    </row>
    <row r="12" spans="1:15" ht="18" customHeight="1">
      <c r="A12" s="176" t="s">
        <v>122</v>
      </c>
      <c r="B12" s="135"/>
      <c r="C12" s="275"/>
      <c r="D12" s="276"/>
      <c r="E12" s="276"/>
      <c r="F12" s="277"/>
      <c r="H12" s="189">
        <f t="shared" ref="H12:I12" si="1">H28</f>
        <v>11867841</v>
      </c>
      <c r="I12" s="6">
        <f t="shared" si="1"/>
        <v>0</v>
      </c>
      <c r="J12" s="234">
        <v>0</v>
      </c>
      <c r="L12" s="190">
        <v>12000000</v>
      </c>
      <c r="M12" s="304"/>
      <c r="N12" s="305"/>
    </row>
    <row r="13" spans="1:15" ht="18" customHeight="1">
      <c r="A13" s="176" t="s">
        <v>126</v>
      </c>
      <c r="B13" s="135"/>
      <c r="C13" s="275"/>
      <c r="D13" s="276"/>
      <c r="E13" s="276"/>
      <c r="F13" s="277"/>
      <c r="H13" s="189">
        <f t="shared" ref="H13:I13" si="2">H29</f>
        <v>14290715</v>
      </c>
      <c r="I13" s="6">
        <f t="shared" si="2"/>
        <v>0</v>
      </c>
      <c r="J13" s="234">
        <v>0</v>
      </c>
      <c r="L13" s="190">
        <v>15000000</v>
      </c>
      <c r="M13" s="304"/>
      <c r="N13" s="305"/>
    </row>
    <row r="14" spans="1:15" ht="18" customHeight="1">
      <c r="A14" s="176" t="s">
        <v>123</v>
      </c>
      <c r="B14" s="135"/>
      <c r="C14" s="278"/>
      <c r="D14" s="279"/>
      <c r="E14" s="279"/>
      <c r="F14" s="280"/>
      <c r="H14" s="192">
        <f t="shared" ref="H14:I14" si="3">H30</f>
        <v>12571692</v>
      </c>
      <c r="I14" s="6">
        <f t="shared" si="3"/>
        <v>0</v>
      </c>
      <c r="J14" s="235">
        <v>0</v>
      </c>
      <c r="L14" s="192">
        <v>14000000</v>
      </c>
      <c r="M14" s="306"/>
      <c r="N14" s="307"/>
    </row>
    <row r="15" spans="1:15" ht="18" customHeight="1">
      <c r="A15" s="176" t="s">
        <v>124</v>
      </c>
      <c r="B15" s="135"/>
      <c r="C15" s="296" t="s">
        <v>169</v>
      </c>
      <c r="D15" s="297"/>
      <c r="E15" s="297"/>
      <c r="F15" s="298"/>
      <c r="H15" s="126">
        <v>20715539</v>
      </c>
      <c r="I15" s="6"/>
      <c r="J15" s="126">
        <v>6013732</v>
      </c>
      <c r="L15" s="204">
        <f>L46</f>
        <v>24066040</v>
      </c>
      <c r="M15" s="214">
        <f>L15/(H15+J15)</f>
        <v>0.9003627521304266</v>
      </c>
      <c r="N15" s="121"/>
    </row>
    <row r="16" spans="1:15" ht="18" customHeight="1">
      <c r="A16" s="177" t="s">
        <v>125</v>
      </c>
      <c r="B16" s="135"/>
      <c r="C16" s="299"/>
      <c r="D16" s="300"/>
      <c r="E16" s="300"/>
      <c r="F16" s="301"/>
      <c r="H16" s="126">
        <v>7283872</v>
      </c>
      <c r="I16" s="6"/>
      <c r="J16" s="126">
        <v>2129697</v>
      </c>
      <c r="L16" s="205">
        <f>L47</f>
        <v>9250412</v>
      </c>
      <c r="M16" s="215">
        <f>L16/(H16+J16)</f>
        <v>0.98266789142353983</v>
      </c>
      <c r="N16" s="123"/>
    </row>
    <row r="17" spans="1:14" ht="18" customHeight="1">
      <c r="A17" s="198" t="s">
        <v>0</v>
      </c>
      <c r="B17" s="153"/>
      <c r="C17" s="281" t="s">
        <v>157</v>
      </c>
      <c r="D17" s="282"/>
      <c r="E17" s="282"/>
      <c r="F17" s="282"/>
      <c r="G17" s="282"/>
      <c r="H17" s="282"/>
      <c r="I17" s="282"/>
      <c r="J17" s="283"/>
      <c r="L17" s="216">
        <f>SUM(L11:L16)</f>
        <v>87316452</v>
      </c>
      <c r="M17" s="116" t="s">
        <v>156</v>
      </c>
    </row>
    <row r="18" spans="1:14" ht="19" customHeight="1">
      <c r="A18" s="116" t="s">
        <v>0</v>
      </c>
      <c r="B18" s="116"/>
      <c r="C18" s="253" t="str">
        <f ca="1">"©"&amp;RIGHT("0"&amp;MONTH(NOW()),2)&amp;"/"&amp;RIGHT("0"&amp;DAY(NOW())   +   0,2)&amp;"/"&amp;YEAR(NOW())&amp;" LAWRENCE GERARD BRUNN, CPA (PA), MBA"</f>
        <v>©07/04/2025 LAWRENCE GERARD BRUNN, CPA (PA), MBA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</row>
    <row r="19" spans="1:14" ht="19" customHeight="1">
      <c r="A19" s="116" t="s">
        <v>0</v>
      </c>
      <c r="B19" s="116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</row>
    <row r="20" spans="1:14" ht="18" customHeight="1">
      <c r="A20" s="152" t="s">
        <v>59</v>
      </c>
      <c r="B20" s="21"/>
      <c r="C20" s="186" t="s">
        <v>109</v>
      </c>
      <c r="D20" s="187" t="s">
        <v>44</v>
      </c>
      <c r="E20" s="187" t="s">
        <v>108</v>
      </c>
      <c r="F20" s="188" t="s">
        <v>2</v>
      </c>
      <c r="G20" s="147"/>
      <c r="H20" s="152" t="s">
        <v>8</v>
      </c>
      <c r="I20" s="21"/>
      <c r="J20" s="152" t="s">
        <v>10</v>
      </c>
      <c r="K20" s="147"/>
      <c r="L20" s="186" t="s">
        <v>107</v>
      </c>
      <c r="M20" s="186" t="s">
        <v>106</v>
      </c>
      <c r="N20" s="188" t="s">
        <v>105</v>
      </c>
    </row>
    <row r="21" spans="1:14" ht="18" customHeight="1">
      <c r="A21" s="164" t="s">
        <v>0</v>
      </c>
      <c r="B21" s="172"/>
      <c r="C21" s="130" t="s">
        <v>90</v>
      </c>
      <c r="D21" s="130" t="s">
        <v>80</v>
      </c>
      <c r="E21" s="131" t="s">
        <v>87</v>
      </c>
      <c r="F21" s="131" t="s">
        <v>91</v>
      </c>
      <c r="G21" s="147"/>
      <c r="H21" s="161" t="s">
        <v>116</v>
      </c>
      <c r="I21" s="146"/>
      <c r="J21" s="161" t="s">
        <v>116</v>
      </c>
      <c r="K21" s="147"/>
      <c r="L21" s="249" t="s">
        <v>88</v>
      </c>
      <c r="M21" s="250"/>
      <c r="N21" s="251"/>
    </row>
    <row r="22" spans="1:14" ht="18" customHeight="1">
      <c r="A22" s="158" t="s">
        <v>0</v>
      </c>
      <c r="B22" s="172"/>
      <c r="C22" s="132" t="s">
        <v>92</v>
      </c>
      <c r="D22" s="132" t="s">
        <v>93</v>
      </c>
      <c r="E22" s="133" t="s">
        <v>85</v>
      </c>
      <c r="F22" s="133" t="s">
        <v>92</v>
      </c>
      <c r="G22" s="147"/>
      <c r="H22" s="156" t="s">
        <v>115</v>
      </c>
      <c r="I22" s="146"/>
      <c r="J22" s="156" t="s">
        <v>115</v>
      </c>
      <c r="K22" s="147"/>
      <c r="L22" s="162" t="s">
        <v>81</v>
      </c>
      <c r="M22" s="131" t="s">
        <v>84</v>
      </c>
      <c r="N22" s="161" t="s">
        <v>80</v>
      </c>
    </row>
    <row r="23" spans="1:14" ht="18" customHeight="1">
      <c r="A23" s="158" t="s">
        <v>0</v>
      </c>
      <c r="B23" s="172"/>
      <c r="C23" s="128" t="s">
        <v>98</v>
      </c>
      <c r="D23" s="128" t="s">
        <v>98</v>
      </c>
      <c r="E23" s="119" t="s">
        <v>98</v>
      </c>
      <c r="F23" s="119" t="s">
        <v>98</v>
      </c>
      <c r="G23" s="148"/>
      <c r="H23" s="156" t="s">
        <v>114</v>
      </c>
      <c r="I23" s="146"/>
      <c r="J23" s="156" t="s">
        <v>114</v>
      </c>
      <c r="K23" s="148"/>
      <c r="L23" s="157" t="s">
        <v>135</v>
      </c>
      <c r="M23" s="132" t="s">
        <v>135</v>
      </c>
      <c r="N23" s="159" t="s">
        <v>93</v>
      </c>
    </row>
    <row r="24" spans="1:14" ht="18" customHeight="1">
      <c r="A24" s="158" t="s">
        <v>0</v>
      </c>
      <c r="B24" s="172"/>
      <c r="C24" s="136" t="s">
        <v>99</v>
      </c>
      <c r="D24" s="136" t="s">
        <v>99</v>
      </c>
      <c r="E24" s="137" t="s">
        <v>99</v>
      </c>
      <c r="F24" s="137" t="s">
        <v>99</v>
      </c>
      <c r="G24" s="149"/>
      <c r="H24" s="156" t="s">
        <v>113</v>
      </c>
      <c r="I24" s="146"/>
      <c r="J24" s="156" t="s">
        <v>113</v>
      </c>
      <c r="K24" s="149"/>
      <c r="L24" s="157" t="s">
        <v>103</v>
      </c>
      <c r="M24" s="132" t="s">
        <v>103</v>
      </c>
      <c r="N24" s="159" t="s">
        <v>85</v>
      </c>
    </row>
    <row r="25" spans="1:14" ht="18" customHeight="1">
      <c r="A25" s="158" t="s">
        <v>101</v>
      </c>
      <c r="B25" s="172"/>
      <c r="C25" s="132" t="s">
        <v>89</v>
      </c>
      <c r="D25" s="138" t="s">
        <v>86</v>
      </c>
      <c r="E25" s="133" t="s">
        <v>95</v>
      </c>
      <c r="F25" s="133" t="s">
        <v>89</v>
      </c>
      <c r="G25" s="147"/>
      <c r="H25" s="171" t="s">
        <v>112</v>
      </c>
      <c r="I25" s="146"/>
      <c r="J25" s="171" t="s">
        <v>111</v>
      </c>
      <c r="K25" s="147"/>
      <c r="L25" s="183" t="s">
        <v>83</v>
      </c>
      <c r="M25" s="133" t="s">
        <v>97</v>
      </c>
      <c r="N25" s="155" t="s">
        <v>94</v>
      </c>
    </row>
    <row r="26" spans="1:14" ht="18" customHeight="1">
      <c r="A26" s="175" t="s">
        <v>120</v>
      </c>
      <c r="B26" s="135"/>
      <c r="C26" s="139">
        <f t="shared" ref="C26:F32" si="4">C41+C56</f>
        <v>256685744</v>
      </c>
      <c r="D26" s="139">
        <f t="shared" si="4"/>
        <v>40183108</v>
      </c>
      <c r="E26" s="140">
        <f t="shared" si="4"/>
        <v>0</v>
      </c>
      <c r="F26" s="140">
        <f t="shared" si="4"/>
        <v>296868852</v>
      </c>
      <c r="H26" s="169" t="s">
        <v>110</v>
      </c>
      <c r="I26" s="170"/>
      <c r="J26" s="169" t="s">
        <v>110</v>
      </c>
      <c r="L26" s="141">
        <f t="shared" ref="L26:N32" si="5">L41+L56</f>
        <v>238086</v>
      </c>
      <c r="M26" s="140">
        <f t="shared" si="5"/>
        <v>-40421194</v>
      </c>
      <c r="N26" s="142">
        <f t="shared" si="5"/>
        <v>-40183108</v>
      </c>
    </row>
    <row r="27" spans="1:14" ht="18" customHeight="1">
      <c r="A27" s="176" t="s">
        <v>121</v>
      </c>
      <c r="B27" s="135"/>
      <c r="C27" s="116">
        <f t="shared" si="4"/>
        <v>226789940</v>
      </c>
      <c r="D27" s="116">
        <f t="shared" si="4"/>
        <v>29895804</v>
      </c>
      <c r="E27" s="121">
        <f t="shared" si="4"/>
        <v>0</v>
      </c>
      <c r="F27" s="121">
        <f t="shared" si="4"/>
        <v>256685744</v>
      </c>
      <c r="H27" s="189">
        <v>12018243</v>
      </c>
      <c r="I27" s="6"/>
      <c r="J27" s="126">
        <v>2687348</v>
      </c>
      <c r="L27" s="120">
        <f t="shared" si="5"/>
        <v>414417</v>
      </c>
      <c r="M27" s="121">
        <f t="shared" si="5"/>
        <v>-30310221</v>
      </c>
      <c r="N27" s="126">
        <f t="shared" si="5"/>
        <v>-29895804</v>
      </c>
    </row>
    <row r="28" spans="1:14" ht="18" customHeight="1">
      <c r="A28" s="176" t="s">
        <v>122</v>
      </c>
      <c r="B28" s="135"/>
      <c r="C28" s="116">
        <f t="shared" si="4"/>
        <v>204421189</v>
      </c>
      <c r="D28" s="116">
        <f t="shared" si="4"/>
        <v>22368750</v>
      </c>
      <c r="E28" s="121">
        <f t="shared" si="4"/>
        <v>1</v>
      </c>
      <c r="F28" s="121">
        <f t="shared" si="4"/>
        <v>226789940</v>
      </c>
      <c r="H28" s="189">
        <v>11867841</v>
      </c>
      <c r="I28" s="6"/>
      <c r="J28" s="126">
        <v>2695923</v>
      </c>
      <c r="L28" s="120">
        <f t="shared" si="5"/>
        <v>-102120</v>
      </c>
      <c r="M28" s="121">
        <f t="shared" si="5"/>
        <v>-22266630</v>
      </c>
      <c r="N28" s="126">
        <f t="shared" si="5"/>
        <v>-22368750</v>
      </c>
    </row>
    <row r="29" spans="1:14" ht="18" customHeight="1">
      <c r="A29" s="176" t="s">
        <v>126</v>
      </c>
      <c r="B29" s="135"/>
      <c r="C29" s="116">
        <f t="shared" si="4"/>
        <v>190208433</v>
      </c>
      <c r="D29" s="116">
        <f t="shared" si="4"/>
        <v>14212756</v>
      </c>
      <c r="E29" s="121">
        <f t="shared" si="4"/>
        <v>0</v>
      </c>
      <c r="F29" s="121">
        <f t="shared" si="4"/>
        <v>204421189</v>
      </c>
      <c r="H29" s="189">
        <v>14290715</v>
      </c>
      <c r="I29" s="6"/>
      <c r="J29" s="126">
        <v>3189652</v>
      </c>
      <c r="L29" s="120">
        <f t="shared" si="5"/>
        <v>11877</v>
      </c>
      <c r="M29" s="121">
        <f t="shared" si="5"/>
        <v>-14224633</v>
      </c>
      <c r="N29" s="126">
        <f t="shared" si="5"/>
        <v>-14212756</v>
      </c>
    </row>
    <row r="30" spans="1:14" ht="18" customHeight="1">
      <c r="A30" s="176" t="s">
        <v>123</v>
      </c>
      <c r="B30" s="135"/>
      <c r="C30" s="116">
        <f t="shared" si="4"/>
        <v>157728851</v>
      </c>
      <c r="D30" s="116">
        <f t="shared" si="4"/>
        <v>32479582</v>
      </c>
      <c r="E30" s="121">
        <f t="shared" si="4"/>
        <v>0</v>
      </c>
      <c r="F30" s="121">
        <f t="shared" si="4"/>
        <v>190208433</v>
      </c>
      <c r="H30" s="189">
        <v>12571692</v>
      </c>
      <c r="I30" s="6"/>
      <c r="J30" s="126">
        <v>2995434</v>
      </c>
      <c r="L30" s="120">
        <f t="shared" si="5"/>
        <v>4822833</v>
      </c>
      <c r="M30" s="121">
        <f t="shared" si="5"/>
        <v>-37302415</v>
      </c>
      <c r="N30" s="126">
        <f t="shared" si="5"/>
        <v>-32479582</v>
      </c>
    </row>
    <row r="31" spans="1:14" ht="18" customHeight="1">
      <c r="A31" s="176" t="s">
        <v>124</v>
      </c>
      <c r="B31" s="135"/>
      <c r="C31" s="116">
        <f t="shared" si="4"/>
        <v>127319938</v>
      </c>
      <c r="D31" s="116">
        <f t="shared" si="4"/>
        <v>30408913</v>
      </c>
      <c r="E31" s="121">
        <f t="shared" si="4"/>
        <v>0</v>
      </c>
      <c r="F31" s="121">
        <f t="shared" si="4"/>
        <v>157728851</v>
      </c>
      <c r="H31" s="126">
        <v>20715539</v>
      </c>
      <c r="I31" s="6"/>
      <c r="J31" s="126">
        <v>6013732</v>
      </c>
      <c r="L31" s="120">
        <f t="shared" si="5"/>
        <v>25561837</v>
      </c>
      <c r="M31" s="121">
        <f t="shared" si="5"/>
        <v>-55970750</v>
      </c>
      <c r="N31" s="126">
        <f t="shared" si="5"/>
        <v>-30408913</v>
      </c>
    </row>
    <row r="32" spans="1:14" ht="18" customHeight="1">
      <c r="A32" s="177" t="s">
        <v>125</v>
      </c>
      <c r="B32" s="135"/>
      <c r="C32" s="129">
        <f t="shared" si="4"/>
        <v>112417928</v>
      </c>
      <c r="D32" s="129">
        <f t="shared" si="4"/>
        <v>14902010</v>
      </c>
      <c r="E32" s="123">
        <f t="shared" si="4"/>
        <v>0</v>
      </c>
      <c r="F32" s="123">
        <f t="shared" si="4"/>
        <v>127319938</v>
      </c>
      <c r="H32" s="127">
        <v>7283872</v>
      </c>
      <c r="I32" s="6"/>
      <c r="J32" s="127">
        <v>2129697</v>
      </c>
      <c r="L32" s="122">
        <f t="shared" si="5"/>
        <v>10073364</v>
      </c>
      <c r="M32" s="123">
        <f t="shared" si="5"/>
        <v>-24975374</v>
      </c>
      <c r="N32" s="127">
        <f t="shared" si="5"/>
        <v>-14902010</v>
      </c>
    </row>
    <row r="33" spans="1:14" ht="19" customHeight="1">
      <c r="A33" s="168" t="s">
        <v>0</v>
      </c>
      <c r="B33" s="116"/>
      <c r="C33" s="252" t="s">
        <v>4</v>
      </c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</row>
    <row r="34" spans="1:14" ht="19" customHeight="1">
      <c r="A34" s="168" t="s">
        <v>0</v>
      </c>
      <c r="B34" s="116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ht="18" customHeight="1">
      <c r="A35" s="152" t="s">
        <v>59</v>
      </c>
      <c r="B35" s="21"/>
      <c r="C35" s="152" t="s">
        <v>109</v>
      </c>
      <c r="D35" s="152" t="s">
        <v>44</v>
      </c>
      <c r="E35" s="152" t="s">
        <v>108</v>
      </c>
      <c r="F35" s="152" t="s">
        <v>2</v>
      </c>
      <c r="G35" s="147"/>
      <c r="H35" s="152" t="s">
        <v>8</v>
      </c>
      <c r="I35" s="21"/>
      <c r="J35" s="152" t="s">
        <v>10</v>
      </c>
      <c r="K35" s="147"/>
      <c r="L35" s="152" t="s">
        <v>107</v>
      </c>
      <c r="M35" s="152" t="s">
        <v>106</v>
      </c>
      <c r="N35" s="152" t="s">
        <v>105</v>
      </c>
    </row>
    <row r="36" spans="1:14" ht="18" customHeight="1">
      <c r="A36" s="164" t="s">
        <v>0</v>
      </c>
      <c r="C36" s="162" t="s">
        <v>90</v>
      </c>
      <c r="D36" s="130" t="s">
        <v>80</v>
      </c>
      <c r="E36" s="131" t="s">
        <v>87</v>
      </c>
      <c r="F36" s="131" t="s">
        <v>91</v>
      </c>
      <c r="G36" s="147"/>
      <c r="H36" s="212" t="s">
        <v>127</v>
      </c>
      <c r="K36" s="147"/>
      <c r="L36" s="249" t="s">
        <v>88</v>
      </c>
      <c r="M36" s="250"/>
      <c r="N36" s="251"/>
    </row>
    <row r="37" spans="1:14" ht="18" customHeight="1">
      <c r="A37" s="158" t="s">
        <v>0</v>
      </c>
      <c r="C37" s="157" t="s">
        <v>92</v>
      </c>
      <c r="D37" s="132" t="s">
        <v>93</v>
      </c>
      <c r="E37" s="133" t="s">
        <v>85</v>
      </c>
      <c r="F37" s="133" t="s">
        <v>92</v>
      </c>
      <c r="G37" s="147"/>
      <c r="H37" s="211" t="s">
        <v>142</v>
      </c>
      <c r="K37" s="147"/>
      <c r="L37" s="162" t="s">
        <v>81</v>
      </c>
      <c r="M37" s="131" t="s">
        <v>84</v>
      </c>
      <c r="N37" s="161" t="s">
        <v>80</v>
      </c>
    </row>
    <row r="38" spans="1:14" ht="18" customHeight="1">
      <c r="A38" s="158" t="s">
        <v>0</v>
      </c>
      <c r="C38" s="157" t="s">
        <v>96</v>
      </c>
      <c r="D38" s="132" t="s">
        <v>96</v>
      </c>
      <c r="E38" s="133" t="s">
        <v>96</v>
      </c>
      <c r="F38" s="133" t="s">
        <v>96</v>
      </c>
      <c r="G38" s="147"/>
      <c r="H38" s="211" t="s">
        <v>143</v>
      </c>
      <c r="K38" s="147"/>
      <c r="L38" s="157" t="s">
        <v>82</v>
      </c>
      <c r="M38" s="133" t="s">
        <v>85</v>
      </c>
      <c r="N38" s="159" t="s">
        <v>93</v>
      </c>
    </row>
    <row r="39" spans="1:14" ht="18" customHeight="1">
      <c r="A39" s="158" t="s">
        <v>0</v>
      </c>
      <c r="C39" s="118" t="s">
        <v>98</v>
      </c>
      <c r="D39" s="128" t="s">
        <v>98</v>
      </c>
      <c r="E39" s="119" t="s">
        <v>98</v>
      </c>
      <c r="F39" s="119" t="s">
        <v>98</v>
      </c>
      <c r="G39" s="148"/>
      <c r="H39" s="211" t="s">
        <v>141</v>
      </c>
      <c r="K39" s="148"/>
      <c r="L39" s="118" t="s">
        <v>98</v>
      </c>
      <c r="M39" s="119" t="s">
        <v>98</v>
      </c>
      <c r="N39" s="159" t="s">
        <v>85</v>
      </c>
    </row>
    <row r="40" spans="1:14" ht="18" customHeight="1">
      <c r="A40" s="158" t="s">
        <v>101</v>
      </c>
      <c r="C40" s="157" t="s">
        <v>89</v>
      </c>
      <c r="D40" s="138" t="s">
        <v>86</v>
      </c>
      <c r="E40" s="133" t="s">
        <v>95</v>
      </c>
      <c r="F40" s="133" t="s">
        <v>89</v>
      </c>
      <c r="G40" s="147"/>
      <c r="H40" s="213" t="s">
        <v>129</v>
      </c>
      <c r="K40" s="147"/>
      <c r="L40" s="157" t="s">
        <v>83</v>
      </c>
      <c r="M40" s="133" t="s">
        <v>97</v>
      </c>
      <c r="N40" s="155" t="s">
        <v>94</v>
      </c>
    </row>
    <row r="41" spans="1:14" ht="18" customHeight="1">
      <c r="A41" s="175" t="s">
        <v>120</v>
      </c>
      <c r="B41" s="153"/>
      <c r="C41" s="141">
        <f t="shared" ref="C41:C46" si="6">F42</f>
        <v>214068755</v>
      </c>
      <c r="D41" s="139">
        <f t="shared" ref="D41:D47" si="7">-N41</f>
        <v>38530306</v>
      </c>
      <c r="E41" s="140">
        <f t="shared" ref="E41:E47" si="8">F41-C41-D41</f>
        <v>0</v>
      </c>
      <c r="F41" s="140">
        <v>252599061</v>
      </c>
      <c r="H41" s="180" t="s">
        <v>127</v>
      </c>
      <c r="J41" s="200" t="s">
        <v>104</v>
      </c>
      <c r="L41" s="142">
        <v>0</v>
      </c>
      <c r="M41" s="140">
        <v>-38530306</v>
      </c>
      <c r="N41" s="142">
        <f t="shared" ref="N41:N47" si="9">SUM(L41:M41)</f>
        <v>-38530306</v>
      </c>
    </row>
    <row r="42" spans="1:14" ht="18" customHeight="1">
      <c r="A42" s="176" t="s">
        <v>121</v>
      </c>
      <c r="B42" s="153"/>
      <c r="C42" s="120">
        <f t="shared" si="6"/>
        <v>178651879</v>
      </c>
      <c r="D42" s="116">
        <f t="shared" si="7"/>
        <v>35416876</v>
      </c>
      <c r="E42" s="121">
        <f t="shared" si="8"/>
        <v>0</v>
      </c>
      <c r="F42" s="121">
        <v>214068755</v>
      </c>
      <c r="H42" s="181" t="s">
        <v>127</v>
      </c>
      <c r="J42" s="169" t="s">
        <v>104</v>
      </c>
      <c r="L42" s="126">
        <v>0</v>
      </c>
      <c r="M42" s="121">
        <v>-35416876</v>
      </c>
      <c r="N42" s="126">
        <f t="shared" si="9"/>
        <v>-35416876</v>
      </c>
    </row>
    <row r="43" spans="1:14" ht="18" customHeight="1">
      <c r="A43" s="176" t="s">
        <v>122</v>
      </c>
      <c r="B43" s="153"/>
      <c r="C43" s="120">
        <f t="shared" si="6"/>
        <v>163295192</v>
      </c>
      <c r="D43" s="116">
        <f t="shared" si="7"/>
        <v>15356687</v>
      </c>
      <c r="E43" s="121">
        <f t="shared" si="8"/>
        <v>0</v>
      </c>
      <c r="F43" s="121">
        <v>178651879</v>
      </c>
      <c r="H43" s="181" t="s">
        <v>127</v>
      </c>
      <c r="J43" s="169" t="s">
        <v>104</v>
      </c>
      <c r="L43" s="126">
        <v>0</v>
      </c>
      <c r="M43" s="121">
        <v>-15356687</v>
      </c>
      <c r="N43" s="126">
        <f t="shared" si="9"/>
        <v>-15356687</v>
      </c>
    </row>
    <row r="44" spans="1:14" ht="18" customHeight="1">
      <c r="A44" s="176" t="s">
        <v>126</v>
      </c>
      <c r="B44" s="153"/>
      <c r="C44" s="120">
        <f t="shared" si="6"/>
        <v>163877080</v>
      </c>
      <c r="D44" s="116">
        <f t="shared" si="7"/>
        <v>-581888</v>
      </c>
      <c r="E44" s="121">
        <f t="shared" si="8"/>
        <v>0</v>
      </c>
      <c r="F44" s="121">
        <v>163295192</v>
      </c>
      <c r="H44" s="181" t="s">
        <v>127</v>
      </c>
      <c r="J44" s="169" t="s">
        <v>104</v>
      </c>
      <c r="L44" s="126">
        <v>0</v>
      </c>
      <c r="M44" s="121">
        <v>581888</v>
      </c>
      <c r="N44" s="126">
        <f t="shared" si="9"/>
        <v>581888</v>
      </c>
    </row>
    <row r="45" spans="1:14" ht="18" customHeight="1">
      <c r="A45" s="176" t="s">
        <v>123</v>
      </c>
      <c r="B45" s="153"/>
      <c r="C45" s="120">
        <f t="shared" si="6"/>
        <v>132551828</v>
      </c>
      <c r="D45" s="116">
        <f t="shared" si="7"/>
        <v>31325252</v>
      </c>
      <c r="E45" s="121">
        <f t="shared" si="8"/>
        <v>0</v>
      </c>
      <c r="F45" s="121">
        <v>163877080</v>
      </c>
      <c r="H45" s="182" t="s">
        <v>127</v>
      </c>
      <c r="J45" s="201" t="s">
        <v>104</v>
      </c>
      <c r="L45" s="127">
        <v>0</v>
      </c>
      <c r="M45" s="121">
        <v>-31325252</v>
      </c>
      <c r="N45" s="126">
        <f t="shared" si="9"/>
        <v>-31325252</v>
      </c>
    </row>
    <row r="46" spans="1:14" ht="18" customHeight="1">
      <c r="A46" s="176" t="s">
        <v>124</v>
      </c>
      <c r="B46" s="153"/>
      <c r="C46" s="120">
        <f t="shared" si="6"/>
        <v>107457812</v>
      </c>
      <c r="D46" s="116">
        <f t="shared" si="7"/>
        <v>25094016</v>
      </c>
      <c r="E46" s="121">
        <f t="shared" si="8"/>
        <v>0</v>
      </c>
      <c r="F46" s="121">
        <v>132551828</v>
      </c>
      <c r="H46" s="178" t="s">
        <v>128</v>
      </c>
      <c r="J46" s="174" t="s">
        <v>104</v>
      </c>
      <c r="L46" s="206">
        <f>25561837-L61</f>
        <v>24066040</v>
      </c>
      <c r="M46" s="121">
        <v>-49160056</v>
      </c>
      <c r="N46" s="126">
        <f t="shared" si="9"/>
        <v>-25094016</v>
      </c>
    </row>
    <row r="47" spans="1:14" ht="18" customHeight="1">
      <c r="A47" s="177" t="s">
        <v>125</v>
      </c>
      <c r="B47" s="153"/>
      <c r="C47" s="122">
        <v>96091533</v>
      </c>
      <c r="D47" s="129">
        <f t="shared" si="7"/>
        <v>11366279</v>
      </c>
      <c r="E47" s="123">
        <f t="shared" si="8"/>
        <v>0</v>
      </c>
      <c r="F47" s="123">
        <v>107457812</v>
      </c>
      <c r="H47" s="179" t="s">
        <v>128</v>
      </c>
      <c r="J47" s="167" t="s">
        <v>104</v>
      </c>
      <c r="L47" s="207">
        <f>10073364-L62</f>
        <v>9250412</v>
      </c>
      <c r="M47" s="123">
        <v>-20616691</v>
      </c>
      <c r="N47" s="127">
        <f t="shared" si="9"/>
        <v>-11366279</v>
      </c>
    </row>
    <row r="48" spans="1:14" ht="19" customHeight="1">
      <c r="A48" s="166" t="s">
        <v>0</v>
      </c>
      <c r="B48" s="145"/>
      <c r="C48" s="284" t="s">
        <v>158</v>
      </c>
      <c r="D48" s="284"/>
      <c r="E48" s="284"/>
      <c r="F48" s="284"/>
      <c r="G48" s="284"/>
      <c r="H48" s="284"/>
      <c r="I48" s="284"/>
      <c r="J48" s="284"/>
      <c r="K48" s="217"/>
      <c r="L48" s="285" t="s">
        <v>159</v>
      </c>
      <c r="M48" s="285"/>
      <c r="N48" s="285"/>
    </row>
    <row r="49" spans="1:14" ht="19" customHeight="1">
      <c r="A49" s="165" t="s">
        <v>0</v>
      </c>
      <c r="B49" s="145"/>
      <c r="C49" s="284"/>
      <c r="D49" s="284"/>
      <c r="E49" s="284"/>
      <c r="F49" s="284"/>
      <c r="G49" s="284"/>
      <c r="H49" s="284"/>
      <c r="I49" s="284"/>
      <c r="J49" s="284"/>
      <c r="K49" s="217"/>
      <c r="L49" s="286"/>
      <c r="M49" s="286"/>
      <c r="N49" s="286"/>
    </row>
    <row r="50" spans="1:14" ht="18" customHeight="1">
      <c r="A50" s="152" t="s">
        <v>59</v>
      </c>
      <c r="B50" s="21"/>
      <c r="C50" s="152" t="s">
        <v>109</v>
      </c>
      <c r="D50" s="152" t="s">
        <v>44</v>
      </c>
      <c r="E50" s="152" t="s">
        <v>108</v>
      </c>
      <c r="F50" s="152" t="s">
        <v>2</v>
      </c>
      <c r="G50" s="147"/>
      <c r="H50" s="185" t="s">
        <v>8</v>
      </c>
      <c r="I50" s="21"/>
      <c r="J50" s="185" t="s">
        <v>10</v>
      </c>
      <c r="K50" s="147"/>
      <c r="L50" s="152" t="s">
        <v>107</v>
      </c>
      <c r="M50" s="152" t="s">
        <v>106</v>
      </c>
      <c r="N50" s="152" t="s">
        <v>105</v>
      </c>
    </row>
    <row r="51" spans="1:14" ht="18" customHeight="1">
      <c r="A51" s="164" t="s">
        <v>0</v>
      </c>
      <c r="B51" s="163"/>
      <c r="C51" s="162" t="s">
        <v>90</v>
      </c>
      <c r="D51" s="130" t="s">
        <v>80</v>
      </c>
      <c r="E51" s="131" t="s">
        <v>87</v>
      </c>
      <c r="F51" s="131" t="s">
        <v>91</v>
      </c>
      <c r="G51" s="147"/>
      <c r="H51" s="254" t="s">
        <v>155</v>
      </c>
      <c r="I51" s="255"/>
      <c r="J51" s="256"/>
      <c r="K51" s="147"/>
      <c r="L51" s="249" t="s">
        <v>88</v>
      </c>
      <c r="M51" s="250"/>
      <c r="N51" s="251"/>
    </row>
    <row r="52" spans="1:14" ht="18" customHeight="1">
      <c r="A52" s="158" t="s">
        <v>0</v>
      </c>
      <c r="C52" s="157" t="s">
        <v>92</v>
      </c>
      <c r="D52" s="132" t="s">
        <v>93</v>
      </c>
      <c r="E52" s="133" t="s">
        <v>85</v>
      </c>
      <c r="F52" s="133" t="s">
        <v>92</v>
      </c>
      <c r="G52" s="147"/>
      <c r="H52" s="257"/>
      <c r="I52" s="258"/>
      <c r="J52" s="259"/>
      <c r="K52" s="147"/>
      <c r="L52" s="162" t="s">
        <v>81</v>
      </c>
      <c r="M52" s="131" t="s">
        <v>84</v>
      </c>
      <c r="N52" s="161" t="s">
        <v>80</v>
      </c>
    </row>
    <row r="53" spans="1:14" ht="18" customHeight="1">
      <c r="A53" s="158" t="s">
        <v>0</v>
      </c>
      <c r="C53" s="157" t="s">
        <v>96</v>
      </c>
      <c r="D53" s="132" t="s">
        <v>96</v>
      </c>
      <c r="E53" s="133" t="s">
        <v>96</v>
      </c>
      <c r="F53" s="133" t="s">
        <v>96</v>
      </c>
      <c r="G53" s="147"/>
      <c r="H53" s="257"/>
      <c r="I53" s="258"/>
      <c r="J53" s="259"/>
      <c r="K53" s="147"/>
      <c r="L53" s="157" t="s">
        <v>82</v>
      </c>
      <c r="M53" s="133" t="s">
        <v>85</v>
      </c>
      <c r="N53" s="159" t="s">
        <v>93</v>
      </c>
    </row>
    <row r="54" spans="1:14" ht="18" customHeight="1">
      <c r="A54" s="158" t="s">
        <v>0</v>
      </c>
      <c r="C54" s="124" t="s">
        <v>100</v>
      </c>
      <c r="D54" s="134" t="s">
        <v>100</v>
      </c>
      <c r="E54" s="125" t="s">
        <v>100</v>
      </c>
      <c r="F54" s="125" t="s">
        <v>100</v>
      </c>
      <c r="G54" s="148"/>
      <c r="H54" s="257"/>
      <c r="I54" s="258"/>
      <c r="J54" s="259"/>
      <c r="K54" s="148"/>
      <c r="L54" s="124" t="s">
        <v>100</v>
      </c>
      <c r="M54" s="125" t="s">
        <v>100</v>
      </c>
      <c r="N54" s="159" t="s">
        <v>85</v>
      </c>
    </row>
    <row r="55" spans="1:14" ht="18" customHeight="1">
      <c r="A55" s="158" t="s">
        <v>101</v>
      </c>
      <c r="C55" s="157" t="s">
        <v>89</v>
      </c>
      <c r="D55" s="138" t="s">
        <v>86</v>
      </c>
      <c r="E55" s="133" t="s">
        <v>95</v>
      </c>
      <c r="F55" s="133" t="s">
        <v>89</v>
      </c>
      <c r="G55" s="147"/>
      <c r="H55" s="260"/>
      <c r="I55" s="261"/>
      <c r="J55" s="262"/>
      <c r="K55" s="147"/>
      <c r="L55" s="157" t="s">
        <v>83</v>
      </c>
      <c r="M55" s="133" t="s">
        <v>97</v>
      </c>
      <c r="N55" s="155" t="s">
        <v>94</v>
      </c>
    </row>
    <row r="56" spans="1:14" ht="18" customHeight="1">
      <c r="A56" s="175" t="s">
        <v>120</v>
      </c>
      <c r="B56" s="153"/>
      <c r="C56" s="141">
        <f t="shared" ref="C56:C61" si="10">F57</f>
        <v>42616989</v>
      </c>
      <c r="D56" s="139">
        <f t="shared" ref="D56:D62" si="11">-N56</f>
        <v>1652802</v>
      </c>
      <c r="E56" s="140">
        <f t="shared" ref="E56:E62" si="12">F56-C56-D56</f>
        <v>0</v>
      </c>
      <c r="F56" s="140">
        <v>44269791</v>
      </c>
      <c r="L56" s="141">
        <v>238086</v>
      </c>
      <c r="M56" s="140">
        <v>-1890888</v>
      </c>
      <c r="N56" s="142">
        <f t="shared" ref="N56:N62" si="13">SUM(L56:M56)</f>
        <v>-1652802</v>
      </c>
    </row>
    <row r="57" spans="1:14" ht="18" customHeight="1">
      <c r="A57" s="176" t="s">
        <v>121</v>
      </c>
      <c r="B57" s="153"/>
      <c r="C57" s="120">
        <f t="shared" si="10"/>
        <v>48138061</v>
      </c>
      <c r="D57" s="116">
        <f t="shared" si="11"/>
        <v>-5521072</v>
      </c>
      <c r="E57" s="121">
        <f t="shared" si="12"/>
        <v>0</v>
      </c>
      <c r="F57" s="121">
        <v>42616989</v>
      </c>
      <c r="L57" s="120">
        <v>414417</v>
      </c>
      <c r="M57" s="121">
        <v>5106655</v>
      </c>
      <c r="N57" s="126">
        <f t="shared" si="13"/>
        <v>5521072</v>
      </c>
    </row>
    <row r="58" spans="1:14" ht="18" customHeight="1">
      <c r="A58" s="176" t="s">
        <v>122</v>
      </c>
      <c r="B58" s="153"/>
      <c r="C58" s="120">
        <f t="shared" si="10"/>
        <v>41125997</v>
      </c>
      <c r="D58" s="116">
        <f t="shared" si="11"/>
        <v>7012063</v>
      </c>
      <c r="E58" s="121">
        <f t="shared" si="12"/>
        <v>1</v>
      </c>
      <c r="F58" s="121">
        <v>48138061</v>
      </c>
      <c r="H58" s="173" t="s">
        <v>118</v>
      </c>
      <c r="L58" s="120">
        <v>-102120</v>
      </c>
      <c r="M58" s="121">
        <v>-6909943</v>
      </c>
      <c r="N58" s="126">
        <f t="shared" si="13"/>
        <v>-7012063</v>
      </c>
    </row>
    <row r="59" spans="1:14" ht="18" customHeight="1">
      <c r="A59" s="176" t="s">
        <v>126</v>
      </c>
      <c r="B59" s="153"/>
      <c r="C59" s="120">
        <f t="shared" si="10"/>
        <v>26331353</v>
      </c>
      <c r="D59" s="116">
        <f t="shared" si="11"/>
        <v>14794644</v>
      </c>
      <c r="E59" s="121">
        <f t="shared" si="12"/>
        <v>0</v>
      </c>
      <c r="F59" s="121">
        <v>41125997</v>
      </c>
      <c r="L59" s="120">
        <v>11877</v>
      </c>
      <c r="M59" s="121">
        <v>-14806521</v>
      </c>
      <c r="N59" s="126">
        <f t="shared" si="13"/>
        <v>-14794644</v>
      </c>
    </row>
    <row r="60" spans="1:14" ht="18" customHeight="1">
      <c r="A60" s="176" t="s">
        <v>123</v>
      </c>
      <c r="B60" s="153"/>
      <c r="C60" s="120">
        <f t="shared" si="10"/>
        <v>25177023</v>
      </c>
      <c r="D60" s="116">
        <f t="shared" si="11"/>
        <v>1154330</v>
      </c>
      <c r="E60" s="121">
        <f t="shared" si="12"/>
        <v>0</v>
      </c>
      <c r="F60" s="121">
        <v>26331353</v>
      </c>
      <c r="L60" s="122">
        <v>4822833</v>
      </c>
      <c r="M60" s="121">
        <v>-5977163</v>
      </c>
      <c r="N60" s="126">
        <f t="shared" si="13"/>
        <v>-1154330</v>
      </c>
    </row>
    <row r="61" spans="1:14" ht="18" customHeight="1">
      <c r="A61" s="176" t="s">
        <v>124</v>
      </c>
      <c r="B61" s="153"/>
      <c r="C61" s="120">
        <f t="shared" si="10"/>
        <v>19862126</v>
      </c>
      <c r="D61" s="116">
        <f t="shared" si="11"/>
        <v>5314897</v>
      </c>
      <c r="E61" s="121">
        <f t="shared" si="12"/>
        <v>0</v>
      </c>
      <c r="F61" s="121">
        <v>25177023</v>
      </c>
      <c r="L61" s="199">
        <v>1495797</v>
      </c>
      <c r="M61" s="121">
        <v>-6810694</v>
      </c>
      <c r="N61" s="126">
        <f t="shared" si="13"/>
        <v>-5314897</v>
      </c>
    </row>
    <row r="62" spans="1:14" ht="18" customHeight="1">
      <c r="A62" s="177" t="s">
        <v>125</v>
      </c>
      <c r="B62" s="153"/>
      <c r="C62" s="122">
        <v>16326395</v>
      </c>
      <c r="D62" s="129">
        <f t="shared" si="11"/>
        <v>3535731</v>
      </c>
      <c r="E62" s="123">
        <f t="shared" si="12"/>
        <v>0</v>
      </c>
      <c r="F62" s="123">
        <v>19862126</v>
      </c>
      <c r="L62" s="184">
        <v>822952</v>
      </c>
      <c r="M62" s="123">
        <v>-4358683</v>
      </c>
      <c r="N62" s="127">
        <f t="shared" si="13"/>
        <v>-3535731</v>
      </c>
    </row>
    <row r="63" spans="1:14" ht="18" customHeight="1">
      <c r="A63" s="152" t="s">
        <v>59</v>
      </c>
      <c r="B63" s="21"/>
      <c r="C63" s="152" t="s">
        <v>109</v>
      </c>
      <c r="D63" s="152" t="s">
        <v>44</v>
      </c>
      <c r="E63" s="152" t="s">
        <v>108</v>
      </c>
      <c r="F63" s="152" t="s">
        <v>2</v>
      </c>
      <c r="G63" s="147"/>
      <c r="H63" s="152" t="s">
        <v>8</v>
      </c>
      <c r="I63" s="21"/>
      <c r="J63" s="152" t="s">
        <v>10</v>
      </c>
      <c r="K63" s="147"/>
      <c r="L63" s="152" t="s">
        <v>107</v>
      </c>
      <c r="M63" s="152" t="s">
        <v>106</v>
      </c>
      <c r="N63" s="152" t="s">
        <v>105</v>
      </c>
    </row>
    <row r="64" spans="1:14" ht="18" customHeight="1">
      <c r="A64" s="116" t="s">
        <v>0</v>
      </c>
      <c r="B64" s="116"/>
      <c r="I64" s="116"/>
    </row>
    <row r="65" spans="1:14" ht="18" customHeight="1">
      <c r="A65" s="116" t="s">
        <v>0</v>
      </c>
      <c r="B65" s="116"/>
      <c r="I65" s="116"/>
    </row>
    <row r="66" spans="1:14" ht="18" customHeight="1">
      <c r="A66" s="116" t="s">
        <v>0</v>
      </c>
      <c r="B66" s="116"/>
      <c r="I66" s="116"/>
    </row>
    <row r="67" spans="1:14" ht="18" customHeight="1">
      <c r="A67" s="116" t="s">
        <v>0</v>
      </c>
      <c r="B67" s="116"/>
      <c r="I67" s="116"/>
    </row>
    <row r="68" spans="1:14" ht="18" customHeight="1">
      <c r="A68" s="116" t="s">
        <v>0</v>
      </c>
      <c r="B68" s="116"/>
      <c r="I68" s="116"/>
    </row>
    <row r="69" spans="1:14" ht="18" customHeight="1">
      <c r="A69" s="116" t="s">
        <v>0</v>
      </c>
      <c r="B69" s="116"/>
      <c r="I69" s="116"/>
    </row>
    <row r="70" spans="1:14" ht="18" customHeight="1">
      <c r="A70" s="116" t="s">
        <v>0</v>
      </c>
      <c r="B70" s="116"/>
      <c r="I70" s="116"/>
    </row>
    <row r="71" spans="1:14" ht="18" customHeight="1">
      <c r="A71" s="164" t="s">
        <v>0</v>
      </c>
      <c r="B71" s="163"/>
      <c r="C71" s="162" t="s">
        <v>90</v>
      </c>
      <c r="D71" s="130" t="s">
        <v>80</v>
      </c>
      <c r="E71" s="131" t="s">
        <v>87</v>
      </c>
      <c r="F71" s="131" t="s">
        <v>91</v>
      </c>
      <c r="G71" s="147"/>
      <c r="H71" s="263" t="s">
        <v>130</v>
      </c>
      <c r="I71" s="264"/>
      <c r="J71" s="265"/>
      <c r="K71" s="147"/>
      <c r="L71" s="249" t="s">
        <v>88</v>
      </c>
      <c r="M71" s="250"/>
      <c r="N71" s="251"/>
    </row>
    <row r="72" spans="1:14" ht="18" customHeight="1">
      <c r="A72" s="158" t="s">
        <v>0</v>
      </c>
      <c r="C72" s="157" t="s">
        <v>92</v>
      </c>
      <c r="D72" s="132" t="s">
        <v>93</v>
      </c>
      <c r="E72" s="133" t="s">
        <v>85</v>
      </c>
      <c r="F72" s="133" t="s">
        <v>92</v>
      </c>
      <c r="G72" s="147"/>
      <c r="H72" s="266"/>
      <c r="I72" s="267"/>
      <c r="J72" s="268"/>
      <c r="K72" s="147"/>
      <c r="L72" s="161" t="s">
        <v>81</v>
      </c>
      <c r="M72" s="131" t="s">
        <v>84</v>
      </c>
      <c r="N72" s="161" t="s">
        <v>80</v>
      </c>
    </row>
    <row r="73" spans="1:14" ht="18" customHeight="1">
      <c r="A73" s="158" t="s">
        <v>0</v>
      </c>
      <c r="C73" s="157" t="s">
        <v>96</v>
      </c>
      <c r="D73" s="132" t="s">
        <v>96</v>
      </c>
      <c r="E73" s="133" t="s">
        <v>96</v>
      </c>
      <c r="F73" s="133" t="s">
        <v>96</v>
      </c>
      <c r="G73" s="147"/>
      <c r="H73" s="266"/>
      <c r="I73" s="267"/>
      <c r="J73" s="268"/>
      <c r="K73" s="147"/>
      <c r="L73" s="156" t="s">
        <v>82</v>
      </c>
      <c r="M73" s="133" t="s">
        <v>85</v>
      </c>
      <c r="N73" s="159" t="s">
        <v>93</v>
      </c>
    </row>
    <row r="74" spans="1:14" ht="18" customHeight="1">
      <c r="A74" s="158" t="s">
        <v>0</v>
      </c>
      <c r="C74" s="160" t="s">
        <v>102</v>
      </c>
      <c r="D74" s="143" t="s">
        <v>102</v>
      </c>
      <c r="E74" s="144" t="s">
        <v>102</v>
      </c>
      <c r="F74" s="144" t="s">
        <v>102</v>
      </c>
      <c r="G74" s="148"/>
      <c r="H74" s="266"/>
      <c r="I74" s="267"/>
      <c r="J74" s="268"/>
      <c r="K74" s="148"/>
      <c r="L74" s="150" t="s">
        <v>102</v>
      </c>
      <c r="M74" s="144" t="s">
        <v>102</v>
      </c>
      <c r="N74" s="159" t="s">
        <v>85</v>
      </c>
    </row>
    <row r="75" spans="1:14" ht="18" customHeight="1">
      <c r="A75" s="158" t="s">
        <v>101</v>
      </c>
      <c r="C75" s="157" t="s">
        <v>89</v>
      </c>
      <c r="D75" s="138" t="s">
        <v>86</v>
      </c>
      <c r="E75" s="133" t="s">
        <v>95</v>
      </c>
      <c r="F75" s="133" t="s">
        <v>89</v>
      </c>
      <c r="G75" s="147"/>
      <c r="H75" s="269"/>
      <c r="I75" s="270"/>
      <c r="J75" s="271"/>
      <c r="K75" s="147"/>
      <c r="L75" s="156" t="s">
        <v>83</v>
      </c>
      <c r="M75" s="133" t="s">
        <v>97</v>
      </c>
      <c r="N75" s="155" t="s">
        <v>94</v>
      </c>
    </row>
    <row r="76" spans="1:14" ht="18" customHeight="1">
      <c r="A76" s="175" t="s">
        <v>120</v>
      </c>
      <c r="B76" s="153"/>
      <c r="C76" s="141">
        <f t="shared" ref="C76:C81" si="14">F77</f>
        <v>28257550</v>
      </c>
      <c r="D76" s="139">
        <f t="shared" ref="D76:D82" si="15">-N76</f>
        <v>-6211952</v>
      </c>
      <c r="E76" s="140">
        <f t="shared" ref="E76:E82" si="16">F76-C76-D76</f>
        <v>-1</v>
      </c>
      <c r="F76" s="140">
        <f>6913998+15131599</f>
        <v>22045597</v>
      </c>
      <c r="H76" s="19" t="s">
        <v>117</v>
      </c>
      <c r="I76" s="154"/>
      <c r="J76" s="154"/>
      <c r="L76" s="195">
        <v>0</v>
      </c>
      <c r="M76" s="140">
        <v>6211952</v>
      </c>
      <c r="N76" s="142">
        <f t="shared" ref="N76:N82" si="17">SUM(L76:M76)</f>
        <v>6211952</v>
      </c>
    </row>
    <row r="77" spans="1:14" ht="18" customHeight="1">
      <c r="A77" s="176" t="s">
        <v>121</v>
      </c>
      <c r="B77" s="153"/>
      <c r="C77" s="120">
        <f t="shared" si="14"/>
        <v>15933030</v>
      </c>
      <c r="D77" s="116">
        <f t="shared" si="15"/>
        <v>12324520</v>
      </c>
      <c r="E77" s="121">
        <f t="shared" si="16"/>
        <v>0</v>
      </c>
      <c r="F77" s="121">
        <f>9065000+19192550</f>
        <v>28257550</v>
      </c>
      <c r="L77" s="196">
        <v>0</v>
      </c>
      <c r="M77" s="121">
        <v>-12324520</v>
      </c>
      <c r="N77" s="126">
        <f t="shared" si="17"/>
        <v>-12324520</v>
      </c>
    </row>
    <row r="78" spans="1:14" ht="18" customHeight="1">
      <c r="A78" s="176" t="s">
        <v>122</v>
      </c>
      <c r="B78" s="153"/>
      <c r="C78" s="120">
        <f t="shared" si="14"/>
        <v>8288227</v>
      </c>
      <c r="D78" s="116">
        <f t="shared" si="15"/>
        <v>7644803</v>
      </c>
      <c r="E78" s="121">
        <f t="shared" si="16"/>
        <v>0</v>
      </c>
      <c r="F78" s="121">
        <f>2924991+13008039</f>
        <v>15933030</v>
      </c>
      <c r="L78" s="196">
        <v>0</v>
      </c>
      <c r="M78" s="121">
        <v>-7644803</v>
      </c>
      <c r="N78" s="126">
        <f t="shared" si="17"/>
        <v>-7644803</v>
      </c>
    </row>
    <row r="79" spans="1:14" ht="18" customHeight="1">
      <c r="A79" s="176" t="s">
        <v>126</v>
      </c>
      <c r="B79" s="153"/>
      <c r="C79" s="120">
        <f t="shared" si="14"/>
        <v>12056081</v>
      </c>
      <c r="D79" s="116">
        <f t="shared" si="15"/>
        <v>-3767854</v>
      </c>
      <c r="E79" s="121">
        <f t="shared" si="16"/>
        <v>0</v>
      </c>
      <c r="F79" s="121">
        <f>3203850+5084377</f>
        <v>8288227</v>
      </c>
      <c r="L79" s="196">
        <v>0</v>
      </c>
      <c r="M79" s="121">
        <v>3767854</v>
      </c>
      <c r="N79" s="126">
        <f t="shared" si="17"/>
        <v>3767854</v>
      </c>
    </row>
    <row r="80" spans="1:14" ht="18" customHeight="1">
      <c r="A80" s="176" t="s">
        <v>123</v>
      </c>
      <c r="B80" s="153"/>
      <c r="C80" s="120">
        <f t="shared" si="14"/>
        <v>16037741</v>
      </c>
      <c r="D80" s="116">
        <f t="shared" si="15"/>
        <v>-3981660</v>
      </c>
      <c r="E80" s="121">
        <f t="shared" si="16"/>
        <v>0</v>
      </c>
      <c r="F80" s="121">
        <f>5213763+6842318</f>
        <v>12056081</v>
      </c>
      <c r="L80" s="196">
        <v>0</v>
      </c>
      <c r="M80" s="121">
        <v>3981660</v>
      </c>
      <c r="N80" s="126">
        <f t="shared" si="17"/>
        <v>3981660</v>
      </c>
    </row>
    <row r="81" spans="1:14" ht="18" customHeight="1">
      <c r="A81" s="176" t="s">
        <v>124</v>
      </c>
      <c r="B81" s="153"/>
      <c r="C81" s="120">
        <f t="shared" si="14"/>
        <v>10378382</v>
      </c>
      <c r="D81" s="116">
        <f t="shared" si="15"/>
        <v>5659359</v>
      </c>
      <c r="E81" s="121">
        <f t="shared" si="16"/>
        <v>0</v>
      </c>
      <c r="F81" s="121">
        <f>5698395+10339346</f>
        <v>16037741</v>
      </c>
      <c r="L81" s="196">
        <v>0</v>
      </c>
      <c r="M81" s="121">
        <v>-5659359</v>
      </c>
      <c r="N81" s="126">
        <f t="shared" si="17"/>
        <v>-5659359</v>
      </c>
    </row>
    <row r="82" spans="1:14" ht="18" customHeight="1">
      <c r="A82" s="177" t="s">
        <v>125</v>
      </c>
      <c r="B82" s="153"/>
      <c r="C82" s="122">
        <f>3196338+5459785</f>
        <v>8656123</v>
      </c>
      <c r="D82" s="129">
        <f t="shared" si="15"/>
        <v>1722259</v>
      </c>
      <c r="E82" s="123">
        <f t="shared" si="16"/>
        <v>0</v>
      </c>
      <c r="F82" s="123">
        <f>4663779+5714603</f>
        <v>10378382</v>
      </c>
      <c r="L82" s="197">
        <v>0</v>
      </c>
      <c r="M82" s="123">
        <v>-1722259</v>
      </c>
      <c r="N82" s="127">
        <f t="shared" si="17"/>
        <v>-1722259</v>
      </c>
    </row>
    <row r="83" spans="1:14" ht="18" customHeight="1">
      <c r="A83" s="152" t="s">
        <v>59</v>
      </c>
      <c r="B83" s="21"/>
      <c r="C83" s="152" t="s">
        <v>109</v>
      </c>
      <c r="D83" s="152" t="s">
        <v>44</v>
      </c>
      <c r="E83" s="152" t="s">
        <v>108</v>
      </c>
      <c r="F83" s="152" t="s">
        <v>2</v>
      </c>
      <c r="G83" s="147"/>
      <c r="H83" s="152" t="s">
        <v>8</v>
      </c>
      <c r="I83" s="21"/>
      <c r="J83" s="152" t="s">
        <v>10</v>
      </c>
      <c r="K83" s="147"/>
      <c r="L83" s="152" t="s">
        <v>107</v>
      </c>
      <c r="M83" s="152" t="s">
        <v>106</v>
      </c>
      <c r="N83" s="152" t="s">
        <v>105</v>
      </c>
    </row>
    <row r="84" spans="1:14" ht="18" customHeight="1">
      <c r="A84" s="151" t="s">
        <v>0</v>
      </c>
    </row>
    <row r="85" spans="1:14" ht="18" customHeight="1">
      <c r="A85" s="151" t="s">
        <v>0</v>
      </c>
    </row>
    <row r="86" spans="1:14" ht="18" customHeight="1">
      <c r="A86" s="151" t="s">
        <v>0</v>
      </c>
    </row>
  </sheetData>
  <mergeCells count="16">
    <mergeCell ref="L3:N3"/>
    <mergeCell ref="L71:N71"/>
    <mergeCell ref="C33:N34"/>
    <mergeCell ref="L21:N21"/>
    <mergeCell ref="L36:N36"/>
    <mergeCell ref="L51:N51"/>
    <mergeCell ref="C18:N19"/>
    <mergeCell ref="H51:J55"/>
    <mergeCell ref="H71:J75"/>
    <mergeCell ref="C11:F14"/>
    <mergeCell ref="C17:J17"/>
    <mergeCell ref="C48:J49"/>
    <mergeCell ref="L48:N49"/>
    <mergeCell ref="C5:F9"/>
    <mergeCell ref="C15:F16"/>
    <mergeCell ref="M10:N14"/>
  </mergeCells>
  <conditionalFormatting sqref="A1:N9 A10:M10 A11:L14 A15:N1048576">
    <cfRule type="cellIs" dxfId="19" priority="1" operator="equal">
      <formula>0</formula>
    </cfRule>
    <cfRule type="cellIs" dxfId="18" priority="2" operator="lessThan">
      <formula>0</formula>
    </cfRule>
  </conditionalFormatting>
  <printOptions horizontalCentered="1"/>
  <pageMargins left="0.25" right="0.25" top="0.25" bottom="0.25" header="0.3" footer="0.3"/>
  <pageSetup scale="70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96AC-284F-9D40-8B23-90B5DD9E75A9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6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2" t="s">
        <v>6</v>
      </c>
      <c r="B1" s="3" t="s">
        <v>77</v>
      </c>
      <c r="C1" s="22"/>
      <c r="J1" s="308" t="str">
        <f>"HLeeM - BOOK G                    "&amp;D30</f>
        <v>HLeeM - BOOK G                    2022 ON 2023-2022 AUDIT REPORT</v>
      </c>
      <c r="K1" s="23">
        <v>1</v>
      </c>
      <c r="M1" s="311">
        <v>2022</v>
      </c>
    </row>
    <row r="2" spans="1:16" ht="24" customHeight="1">
      <c r="A2" s="113" t="s">
        <v>5</v>
      </c>
      <c r="B2" s="19" t="s">
        <v>78</v>
      </c>
      <c r="C2" s="22"/>
      <c r="F2" s="312" t="s">
        <v>14</v>
      </c>
      <c r="G2" s="313"/>
      <c r="H2" s="314"/>
      <c r="I2" s="25"/>
      <c r="J2" s="309"/>
      <c r="K2" s="23">
        <f t="shared" ref="K2:K49" si="0">K1+1</f>
        <v>2</v>
      </c>
      <c r="M2" s="311"/>
    </row>
    <row r="3" spans="1:16" ht="24" customHeight="1">
      <c r="A3" s="112" t="s">
        <v>7</v>
      </c>
      <c r="B3" s="3" t="s">
        <v>79</v>
      </c>
      <c r="C3" s="22"/>
      <c r="E3" s="1" t="s">
        <v>0</v>
      </c>
      <c r="F3" s="315"/>
      <c r="G3" s="316"/>
      <c r="H3" s="317"/>
      <c r="I3" s="25"/>
      <c r="J3" s="310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18" t="s">
        <v>185</v>
      </c>
      <c r="E4" s="319"/>
      <c r="F4" s="319"/>
      <c r="G4" s="319"/>
      <c r="H4" s="320"/>
      <c r="I4" s="25"/>
      <c r="J4" s="29" t="s">
        <v>17</v>
      </c>
      <c r="K4" s="23">
        <f t="shared" si="0"/>
        <v>4</v>
      </c>
      <c r="M4" s="114">
        <f>ROUND(M7/M6,3)</f>
        <v>7.0000000000000001E-3</v>
      </c>
      <c r="O4" s="12" t="s">
        <v>75</v>
      </c>
    </row>
    <row r="5" spans="1:16" ht="24" customHeight="1">
      <c r="A5" s="30" t="s">
        <v>1</v>
      </c>
      <c r="B5" s="4" t="s">
        <v>18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1" t="s">
        <v>13</v>
      </c>
      <c r="I5" s="32" t="s">
        <v>0</v>
      </c>
      <c r="J5" s="33" t="s">
        <v>19</v>
      </c>
      <c r="K5" s="23">
        <f t="shared" si="0"/>
        <v>5</v>
      </c>
    </row>
    <row r="6" spans="1:16" ht="24" customHeight="1" thickBot="1">
      <c r="A6" s="34" t="s">
        <v>69</v>
      </c>
      <c r="B6" s="2" t="s">
        <v>173</v>
      </c>
      <c r="C6" s="28"/>
      <c r="D6" s="11">
        <f>M6</f>
        <v>1796269078</v>
      </c>
      <c r="E6" s="6" t="s">
        <v>0</v>
      </c>
      <c r="F6" s="13"/>
      <c r="G6" s="6" t="s">
        <v>0</v>
      </c>
      <c r="H6" s="6"/>
      <c r="I6" s="97" t="s">
        <v>59</v>
      </c>
      <c r="J6" s="6">
        <f>SUM(D6:H6)</f>
        <v>1796269078</v>
      </c>
      <c r="K6" s="23">
        <f t="shared" si="0"/>
        <v>6</v>
      </c>
      <c r="M6" s="7">
        <f>1783269078+M7</f>
        <v>1796269078</v>
      </c>
      <c r="O6" s="12">
        <v>2070071871</v>
      </c>
      <c r="P6" s="12" t="s">
        <v>73</v>
      </c>
    </row>
    <row r="7" spans="1:16" ht="24" customHeight="1" thickTop="1" thickBot="1">
      <c r="A7" s="35" t="s">
        <v>20</v>
      </c>
      <c r="B7" s="36" t="s">
        <v>21</v>
      </c>
      <c r="C7" s="37"/>
      <c r="D7" s="38">
        <f>M7</f>
        <v>13000000</v>
      </c>
      <c r="E7" s="12" t="s">
        <v>0</v>
      </c>
      <c r="F7" s="86">
        <f>-M7</f>
        <v>-13000000</v>
      </c>
      <c r="G7" s="13" t="s">
        <v>0</v>
      </c>
      <c r="H7" s="208" t="s">
        <v>180</v>
      </c>
      <c r="I7" s="97" t="s">
        <v>60</v>
      </c>
      <c r="J7" s="8">
        <f>SUM(D7:H7)</f>
        <v>0</v>
      </c>
      <c r="K7" s="106">
        <f t="shared" si="0"/>
        <v>7</v>
      </c>
      <c r="M7" s="6">
        <f>'Balance Sheet AR Analysis'!L11</f>
        <v>13000000</v>
      </c>
    </row>
    <row r="8" spans="1:16" ht="24" customHeight="1" thickTop="1">
      <c r="A8" s="34" t="s">
        <v>70</v>
      </c>
      <c r="B8" s="2" t="s">
        <v>49</v>
      </c>
      <c r="C8" s="37"/>
      <c r="D8" s="376" t="s">
        <v>168</v>
      </c>
      <c r="E8" s="11" t="s">
        <v>0</v>
      </c>
      <c r="F8" s="239"/>
      <c r="G8" s="13" t="s">
        <v>0</v>
      </c>
      <c r="H8" s="6">
        <f>M8</f>
        <v>286802793</v>
      </c>
      <c r="I8" s="97" t="s">
        <v>44</v>
      </c>
      <c r="J8" s="6">
        <f>SUM(D8:H8)</f>
        <v>286802793</v>
      </c>
      <c r="K8" s="23">
        <f t="shared" si="0"/>
        <v>8</v>
      </c>
      <c r="M8" s="6">
        <f>O6-M6+M7</f>
        <v>286802793</v>
      </c>
    </row>
    <row r="9" spans="1:16" ht="24" customHeight="1">
      <c r="A9" s="34" t="s">
        <v>22</v>
      </c>
      <c r="B9" s="2" t="s">
        <v>50</v>
      </c>
      <c r="C9" s="37"/>
      <c r="D9" s="377"/>
      <c r="E9" s="11" t="s">
        <v>0</v>
      </c>
      <c r="F9" s="60">
        <f>M9</f>
        <v>-1939264524</v>
      </c>
      <c r="G9" s="13" t="s">
        <v>0</v>
      </c>
      <c r="H9" s="6"/>
      <c r="I9" s="97" t="s">
        <v>9</v>
      </c>
      <c r="J9" s="6">
        <f>SUM(D9:H9)</f>
        <v>-1939264524</v>
      </c>
      <c r="K9" s="23">
        <f t="shared" si="0"/>
        <v>9</v>
      </c>
      <c r="M9" s="6">
        <v>-1939264524</v>
      </c>
    </row>
    <row r="10" spans="1:16" ht="24" customHeight="1" thickBot="1">
      <c r="A10" s="34" t="s">
        <v>23</v>
      </c>
      <c r="B10" s="2" t="s">
        <v>51</v>
      </c>
      <c r="C10" s="37"/>
      <c r="D10" s="378"/>
      <c r="E10" s="11" t="s">
        <v>0</v>
      </c>
      <c r="F10" s="60"/>
      <c r="G10" s="13" t="s">
        <v>0</v>
      </c>
      <c r="H10" s="6">
        <f>M10</f>
        <v>147448</v>
      </c>
      <c r="I10" s="97" t="s">
        <v>61</v>
      </c>
      <c r="J10" s="6">
        <f>SUM(D10:H10)</f>
        <v>147448</v>
      </c>
      <c r="K10" s="23">
        <f t="shared" si="0"/>
        <v>10</v>
      </c>
      <c r="M10" s="79">
        <f>130954795-130807347</f>
        <v>147448</v>
      </c>
    </row>
    <row r="11" spans="1:16" ht="24" customHeight="1">
      <c r="A11" s="40" t="s">
        <v>24</v>
      </c>
      <c r="B11" s="41" t="s">
        <v>3</v>
      </c>
      <c r="C11" s="37"/>
      <c r="D11" s="42">
        <f>SUM(D6:D10)</f>
        <v>1809269078</v>
      </c>
      <c r="E11" s="11" t="s">
        <v>0</v>
      </c>
      <c r="F11" s="242">
        <f>SUM(F6:F10)</f>
        <v>-1952264524</v>
      </c>
      <c r="G11" s="13" t="s">
        <v>0</v>
      </c>
      <c r="H11" s="43">
        <f>SUM(H6:H10)</f>
        <v>286950241</v>
      </c>
      <c r="I11" s="100" t="s">
        <v>0</v>
      </c>
      <c r="J11" s="43">
        <f>SUM(J6:J10)</f>
        <v>143954795</v>
      </c>
      <c r="K11" s="44">
        <f t="shared" si="0"/>
        <v>11</v>
      </c>
      <c r="M11" s="43">
        <f>D11</f>
        <v>1809269078</v>
      </c>
      <c r="O11" s="43">
        <f>F11</f>
        <v>-1952264524</v>
      </c>
    </row>
    <row r="12" spans="1:16" ht="24" customHeight="1" thickBot="1">
      <c r="A12" s="35" t="s">
        <v>25</v>
      </c>
      <c r="B12" s="36" t="s">
        <v>26</v>
      </c>
      <c r="C12" s="37"/>
      <c r="D12" s="245">
        <v>9.9999999999999995E-7</v>
      </c>
      <c r="E12" s="12" t="s">
        <v>0</v>
      </c>
      <c r="F12" s="244">
        <v>9.9999999999999995E-7</v>
      </c>
      <c r="G12" s="45" t="s">
        <v>27</v>
      </c>
      <c r="H12" s="9"/>
      <c r="I12" s="98" t="s">
        <v>61</v>
      </c>
      <c r="J12" s="8">
        <f>ROUND(SUM(D12:H12),0)</f>
        <v>0</v>
      </c>
      <c r="K12" s="106">
        <f t="shared" si="0"/>
        <v>12</v>
      </c>
      <c r="M12" s="6"/>
      <c r="O12" s="6"/>
    </row>
    <row r="13" spans="1:16" ht="24" customHeight="1" thickTop="1" thickBot="1">
      <c r="A13" s="46" t="s">
        <v>28</v>
      </c>
      <c r="B13" s="47" t="s">
        <v>29</v>
      </c>
      <c r="C13" s="37"/>
      <c r="D13" s="227">
        <f>M14-M11-M12</f>
        <v>-55492924</v>
      </c>
      <c r="E13" s="12"/>
      <c r="F13" s="227">
        <f>O14-O11-O12</f>
        <v>542570600</v>
      </c>
      <c r="G13" s="45" t="s">
        <v>27</v>
      </c>
      <c r="H13" s="50">
        <f>-H11</f>
        <v>-286950241</v>
      </c>
      <c r="I13" s="99" t="s">
        <v>59</v>
      </c>
      <c r="J13" s="50">
        <f>SUM(D13:H13)</f>
        <v>200127435</v>
      </c>
      <c r="K13" s="51">
        <f t="shared" si="0"/>
        <v>13</v>
      </c>
      <c r="M13" s="10"/>
      <c r="O13" s="10"/>
    </row>
    <row r="14" spans="1:16" ht="24" customHeight="1" thickBot="1">
      <c r="A14" s="52" t="s">
        <v>30</v>
      </c>
      <c r="B14" s="238" t="s">
        <v>184</v>
      </c>
      <c r="C14" s="28"/>
      <c r="D14" s="18">
        <f>SUM(D11:D13)</f>
        <v>1753776154.000001</v>
      </c>
      <c r="E14" s="6" t="s">
        <v>0</v>
      </c>
      <c r="F14" s="14">
        <f>SUM(F11:F13)</f>
        <v>-1409693923.999999</v>
      </c>
      <c r="G14" s="6" t="s">
        <v>0</v>
      </c>
      <c r="H14" s="10">
        <f>SUM(H11:H13)</f>
        <v>0</v>
      </c>
      <c r="I14" s="98" t="s">
        <v>62</v>
      </c>
      <c r="J14" s="10">
        <f>SUM(J11:J13)</f>
        <v>344082230</v>
      </c>
      <c r="K14" s="23">
        <f t="shared" si="0"/>
        <v>14</v>
      </c>
      <c r="M14" s="50">
        <f>M40</f>
        <v>1753776154</v>
      </c>
      <c r="O14" s="50">
        <f>O40</f>
        <v>-1409693924</v>
      </c>
    </row>
    <row r="15" spans="1:16" ht="24" customHeight="1">
      <c r="A15" s="321" t="str">
        <f>"THIS IS FY-"&amp;MID(M1,1,4)</f>
        <v>THIS IS FY-2022</v>
      </c>
      <c r="B15" s="323" t="str">
        <f ca="1">"©"&amp;RIGHT("0"&amp;MONTH(NOW()),2)&amp;"/"&amp;RIGHT("0"&amp;DAY(NOW())   +   0,2)&amp;"/"&amp;YEAR(NOW())&amp;" LAWRENCE GERARD BRUNN, CPA (PA), MBA"</f>
        <v>©07/04/2025 LAWRENCE GERARD BRUNN, CPA (PA), MBA</v>
      </c>
      <c r="C15" s="324"/>
      <c r="D15" s="323"/>
      <c r="E15" s="324"/>
      <c r="F15" s="323"/>
      <c r="G15" s="324"/>
      <c r="H15" s="323"/>
      <c r="I15" s="324"/>
      <c r="J15" s="323"/>
      <c r="K15" s="23">
        <f t="shared" si="0"/>
        <v>15</v>
      </c>
    </row>
    <row r="16" spans="1:16" ht="24" customHeight="1">
      <c r="A16" s="322"/>
      <c r="B16" s="324"/>
      <c r="C16" s="324"/>
      <c r="D16" s="324"/>
      <c r="E16" s="324"/>
      <c r="F16" s="324"/>
      <c r="G16" s="324"/>
      <c r="H16" s="324"/>
      <c r="I16" s="324"/>
      <c r="J16" s="324"/>
      <c r="K16" s="23">
        <f t="shared" si="0"/>
        <v>16</v>
      </c>
    </row>
    <row r="17" spans="1:13" ht="24" customHeight="1">
      <c r="A17" s="53" t="s">
        <v>31</v>
      </c>
      <c r="B17" s="27" t="s">
        <v>32</v>
      </c>
      <c r="C17" s="28"/>
      <c r="D17" s="334" t="s">
        <v>136</v>
      </c>
      <c r="E17" s="335"/>
      <c r="F17" s="335"/>
      <c r="G17" s="335"/>
      <c r="H17" s="336"/>
      <c r="I17" s="25"/>
      <c r="J17" s="29" t="s">
        <v>17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18</v>
      </c>
      <c r="C18" s="28"/>
      <c r="D18" s="54" t="s">
        <v>11</v>
      </c>
      <c r="E18" s="31" t="s">
        <v>0</v>
      </c>
      <c r="F18" s="55" t="s">
        <v>12</v>
      </c>
      <c r="G18" s="31" t="s">
        <v>0</v>
      </c>
      <c r="H18" s="56" t="s">
        <v>13</v>
      </c>
      <c r="I18" s="32" t="s">
        <v>0</v>
      </c>
      <c r="J18" s="57" t="s">
        <v>19</v>
      </c>
      <c r="K18" s="23">
        <f t="shared" si="0"/>
        <v>18</v>
      </c>
    </row>
    <row r="19" spans="1:13" ht="24" customHeight="1" thickTop="1" thickBot="1">
      <c r="A19" s="34" t="s">
        <v>69</v>
      </c>
      <c r="B19" s="2" t="s">
        <v>173</v>
      </c>
      <c r="C19" s="37"/>
      <c r="D19" s="81">
        <f t="shared" ref="D19:D27" si="1">IFERROR(D32*1,0)-IFERROR(D6*1,0)</f>
        <v>-13000000</v>
      </c>
      <c r="E19" s="12" t="s">
        <v>0</v>
      </c>
      <c r="F19" s="7">
        <f t="shared" ref="F19:F27" si="2">IFERROR(F32*1,0)-IFERROR(F6*1,0)</f>
        <v>0</v>
      </c>
      <c r="G19" s="13" t="s">
        <v>0</v>
      </c>
      <c r="H19" s="7">
        <f t="shared" ref="H19:H27" si="3">IFERROR(H32*1,0)-IFERROR(H6*1,0)</f>
        <v>0</v>
      </c>
      <c r="I19" s="97" t="s">
        <v>59</v>
      </c>
      <c r="J19" s="7">
        <f t="shared" ref="J19:J27" si="4">IFERROR(J32*1,0)-IFERROR(J6*1,0)</f>
        <v>-13000000</v>
      </c>
      <c r="K19" s="23">
        <f t="shared" si="0"/>
        <v>19</v>
      </c>
    </row>
    <row r="20" spans="1:13" ht="24" customHeight="1" thickTop="1" thickBot="1">
      <c r="A20" s="35" t="s">
        <v>20</v>
      </c>
      <c r="B20" s="36" t="s">
        <v>33</v>
      </c>
      <c r="C20" s="37"/>
      <c r="D20" s="82">
        <f t="shared" si="1"/>
        <v>-13000000</v>
      </c>
      <c r="E20" s="12" t="s">
        <v>0</v>
      </c>
      <c r="F20" s="38">
        <f t="shared" si="2"/>
        <v>13000000</v>
      </c>
      <c r="G20" s="13" t="s">
        <v>0</v>
      </c>
      <c r="H20" s="8">
        <f t="shared" si="3"/>
        <v>0</v>
      </c>
      <c r="I20" s="97" t="s">
        <v>60</v>
      </c>
      <c r="J20" s="8">
        <f t="shared" si="4"/>
        <v>0</v>
      </c>
      <c r="K20" s="106">
        <f t="shared" si="0"/>
        <v>20</v>
      </c>
    </row>
    <row r="21" spans="1:13" ht="24" customHeight="1" thickTop="1">
      <c r="A21" s="34" t="s">
        <v>70</v>
      </c>
      <c r="B21" s="379" t="s">
        <v>172</v>
      </c>
      <c r="C21" s="89"/>
      <c r="D21" s="39">
        <f t="shared" si="1"/>
        <v>0</v>
      </c>
      <c r="E21" s="12" t="s">
        <v>0</v>
      </c>
      <c r="F21" s="239">
        <f t="shared" si="2"/>
        <v>0</v>
      </c>
      <c r="G21" s="13" t="s">
        <v>0</v>
      </c>
      <c r="H21" s="6">
        <f t="shared" si="3"/>
        <v>0</v>
      </c>
      <c r="I21" s="97" t="s">
        <v>44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22</v>
      </c>
      <c r="B22" s="362"/>
      <c r="C22" s="89"/>
      <c r="D22" s="90">
        <f t="shared" si="1"/>
        <v>0</v>
      </c>
      <c r="E22" s="12" t="s">
        <v>0</v>
      </c>
      <c r="F22" s="60">
        <f t="shared" si="2"/>
        <v>0</v>
      </c>
      <c r="G22" s="13" t="s">
        <v>0</v>
      </c>
      <c r="H22" s="6">
        <f t="shared" si="3"/>
        <v>0</v>
      </c>
      <c r="I22" s="97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23</v>
      </c>
      <c r="B23" s="363"/>
      <c r="C23" s="89"/>
      <c r="D23" s="228">
        <f t="shared" si="1"/>
        <v>0</v>
      </c>
      <c r="E23" s="12" t="s">
        <v>0</v>
      </c>
      <c r="F23" s="241">
        <f t="shared" si="2"/>
        <v>0</v>
      </c>
      <c r="G23" s="13" t="s">
        <v>0</v>
      </c>
      <c r="H23" s="6">
        <f t="shared" si="3"/>
        <v>0</v>
      </c>
      <c r="I23" s="97" t="s">
        <v>61</v>
      </c>
      <c r="J23" s="6">
        <f t="shared" si="4"/>
        <v>0</v>
      </c>
      <c r="K23" s="23">
        <f t="shared" si="0"/>
        <v>23</v>
      </c>
    </row>
    <row r="24" spans="1:13" ht="24" customHeight="1">
      <c r="A24" s="209" t="s">
        <v>34</v>
      </c>
      <c r="B24" s="41" t="s">
        <v>3</v>
      </c>
      <c r="C24" s="89"/>
      <c r="D24" s="210">
        <f t="shared" si="1"/>
        <v>-26000000</v>
      </c>
      <c r="E24" s="12" t="s">
        <v>0</v>
      </c>
      <c r="F24" s="242">
        <f t="shared" si="2"/>
        <v>13000000</v>
      </c>
      <c r="G24" s="13" t="s">
        <v>0</v>
      </c>
      <c r="H24" s="43">
        <f t="shared" si="3"/>
        <v>0</v>
      </c>
      <c r="I24" s="100" t="s">
        <v>0</v>
      </c>
      <c r="J24" s="43">
        <f t="shared" si="4"/>
        <v>-13000000</v>
      </c>
      <c r="K24" s="44">
        <f t="shared" si="0"/>
        <v>24</v>
      </c>
    </row>
    <row r="25" spans="1:13" ht="24" customHeight="1" thickBot="1">
      <c r="A25" s="35" t="s">
        <v>25</v>
      </c>
      <c r="B25" s="36" t="s">
        <v>35</v>
      </c>
      <c r="C25" s="89"/>
      <c r="D25" s="229">
        <f>ROUND(IFERROR(D38*1,0)-IFERROR(D12*1,0),0)</f>
        <v>0</v>
      </c>
      <c r="E25" s="12" t="s">
        <v>0</v>
      </c>
      <c r="F25" s="243">
        <f>ROUND(IFERROR(F38*1,0)-IFERROR(F12*1,0),0)</f>
        <v>0</v>
      </c>
      <c r="G25" s="13" t="s">
        <v>0</v>
      </c>
      <c r="H25" s="8">
        <f t="shared" si="3"/>
        <v>0</v>
      </c>
      <c r="I25" s="98" t="s">
        <v>61</v>
      </c>
      <c r="J25" s="8">
        <f t="shared" si="4"/>
        <v>0</v>
      </c>
      <c r="K25" s="106">
        <f t="shared" si="0"/>
        <v>25</v>
      </c>
    </row>
    <row r="26" spans="1:13" ht="24" customHeight="1" thickTop="1" thickBot="1">
      <c r="A26" s="46" t="s">
        <v>28</v>
      </c>
      <c r="B26" s="47" t="s">
        <v>29</v>
      </c>
      <c r="C26" s="89"/>
      <c r="D26" s="227">
        <f t="shared" si="1"/>
        <v>26000000</v>
      </c>
      <c r="E26" s="12" t="s">
        <v>0</v>
      </c>
      <c r="F26" s="227">
        <f t="shared" si="2"/>
        <v>-13000000</v>
      </c>
      <c r="G26" s="13" t="s">
        <v>0</v>
      </c>
      <c r="H26" s="50">
        <f t="shared" si="3"/>
        <v>0</v>
      </c>
      <c r="I26" s="99" t="s">
        <v>59</v>
      </c>
      <c r="J26" s="50">
        <f t="shared" si="4"/>
        <v>13000000</v>
      </c>
      <c r="K26" s="51">
        <f t="shared" si="0"/>
        <v>26</v>
      </c>
      <c r="M26" s="226"/>
    </row>
    <row r="27" spans="1:13" ht="24" customHeight="1">
      <c r="A27" s="16" t="s">
        <v>36</v>
      </c>
      <c r="B27" s="16" t="s">
        <v>166</v>
      </c>
      <c r="C27" s="28"/>
      <c r="D27" s="91">
        <f t="shared" si="1"/>
        <v>0</v>
      </c>
      <c r="E27" s="6" t="s">
        <v>0</v>
      </c>
      <c r="F27" s="10">
        <f t="shared" si="2"/>
        <v>0</v>
      </c>
      <c r="G27" s="6" t="s">
        <v>0</v>
      </c>
      <c r="H27" s="10">
        <f t="shared" si="3"/>
        <v>0</v>
      </c>
      <c r="I27" s="103" t="s">
        <v>62</v>
      </c>
      <c r="J27" s="10">
        <f t="shared" si="4"/>
        <v>0</v>
      </c>
      <c r="K27" s="23">
        <f t="shared" si="0"/>
        <v>27</v>
      </c>
    </row>
    <row r="28" spans="1:13" ht="24" customHeight="1">
      <c r="A28" s="352" t="s">
        <v>171</v>
      </c>
      <c r="B28" s="352"/>
      <c r="D28" s="350" t="s">
        <v>164</v>
      </c>
      <c r="E28" s="350"/>
      <c r="F28" s="350"/>
      <c r="G28" s="350"/>
      <c r="H28" s="350"/>
      <c r="I28" s="19"/>
      <c r="J28" s="236" t="s">
        <v>183</v>
      </c>
      <c r="K28" s="23">
        <f t="shared" si="0"/>
        <v>28</v>
      </c>
    </row>
    <row r="29" spans="1:13" ht="24" customHeight="1">
      <c r="A29" s="353" t="s">
        <v>170</v>
      </c>
      <c r="B29" s="353" t="s">
        <v>170</v>
      </c>
      <c r="D29" s="351"/>
      <c r="E29" s="351"/>
      <c r="F29" s="351"/>
      <c r="G29" s="351"/>
      <c r="H29" s="351"/>
      <c r="I29" s="19"/>
      <c r="J29" s="237" t="s">
        <v>165</v>
      </c>
      <c r="K29" s="23">
        <f t="shared" si="0"/>
        <v>29</v>
      </c>
    </row>
    <row r="30" spans="1:13" ht="24" customHeight="1">
      <c r="A30" s="84" t="s">
        <v>137</v>
      </c>
      <c r="B30" s="27" t="s">
        <v>37</v>
      </c>
      <c r="C30" s="92"/>
      <c r="D30" s="354" t="str">
        <f>M1&amp;" ON "&amp;M1+1&amp;"-"&amp;M1&amp;" AUDIT REPORT"</f>
        <v>2022 ON 2023-2022 AUDIT REPORT</v>
      </c>
      <c r="E30" s="355"/>
      <c r="F30" s="355"/>
      <c r="G30" s="355"/>
      <c r="H30" s="356"/>
      <c r="I30" s="25"/>
      <c r="J30" s="29" t="s">
        <v>17</v>
      </c>
      <c r="K30" s="23">
        <f t="shared" si="0"/>
        <v>30</v>
      </c>
    </row>
    <row r="31" spans="1:13" ht="24" customHeight="1">
      <c r="A31" s="4" t="s">
        <v>1</v>
      </c>
      <c r="B31" s="4" t="s">
        <v>18</v>
      </c>
      <c r="C31" s="28"/>
      <c r="D31" s="64" t="s">
        <v>11</v>
      </c>
      <c r="E31" s="31" t="s">
        <v>0</v>
      </c>
      <c r="F31" s="15" t="s">
        <v>12</v>
      </c>
      <c r="G31" s="31" t="s">
        <v>0</v>
      </c>
      <c r="H31" s="111" t="s">
        <v>13</v>
      </c>
      <c r="I31" s="32" t="s">
        <v>0</v>
      </c>
      <c r="J31" s="57" t="s">
        <v>19</v>
      </c>
      <c r="K31" s="23">
        <f t="shared" si="0"/>
        <v>31</v>
      </c>
    </row>
    <row r="32" spans="1:13" ht="24" customHeight="1">
      <c r="A32" s="34" t="s">
        <v>69</v>
      </c>
      <c r="B32" s="2" t="s">
        <v>173</v>
      </c>
      <c r="C32" s="93"/>
      <c r="D32" s="7">
        <f>M32</f>
        <v>1783269078</v>
      </c>
      <c r="E32" s="12"/>
      <c r="F32" s="115"/>
      <c r="G32" s="13" t="s">
        <v>0</v>
      </c>
      <c r="H32" s="13"/>
      <c r="I32" s="102" t="s">
        <v>59</v>
      </c>
      <c r="J32" s="7">
        <f>SUM(D32:H32)</f>
        <v>1783269078</v>
      </c>
      <c r="K32" s="65">
        <f t="shared" si="0"/>
        <v>32</v>
      </c>
      <c r="M32" s="7">
        <f>M6-M7</f>
        <v>1783269078</v>
      </c>
    </row>
    <row r="33" spans="1:15" ht="24" customHeight="1">
      <c r="A33" s="35" t="s">
        <v>20</v>
      </c>
      <c r="B33" s="17"/>
      <c r="C33" s="89"/>
      <c r="D33" s="8"/>
      <c r="E33" s="12"/>
      <c r="F33" s="87"/>
      <c r="G33" s="13" t="s">
        <v>0</v>
      </c>
      <c r="H33" s="9"/>
      <c r="I33" s="97" t="s">
        <v>60</v>
      </c>
      <c r="J33" s="9">
        <f>SUM(D33:H33)</f>
        <v>0</v>
      </c>
      <c r="K33" s="65">
        <f t="shared" si="0"/>
        <v>33</v>
      </c>
      <c r="M33" s="6"/>
    </row>
    <row r="34" spans="1:15" ht="24" customHeight="1">
      <c r="A34" s="34" t="s">
        <v>70</v>
      </c>
      <c r="B34" s="2" t="s">
        <v>48</v>
      </c>
      <c r="C34" s="37"/>
      <c r="D34" s="359" t="s">
        <v>163</v>
      </c>
      <c r="E34" s="12" t="s">
        <v>0</v>
      </c>
      <c r="F34" s="6"/>
      <c r="G34" s="13" t="s">
        <v>0</v>
      </c>
      <c r="H34" s="6">
        <f>M34</f>
        <v>286802793</v>
      </c>
      <c r="I34" s="97" t="s">
        <v>44</v>
      </c>
      <c r="J34" s="13">
        <f>SUM(D34:H34)</f>
        <v>286802793</v>
      </c>
      <c r="K34" s="23">
        <f t="shared" si="0"/>
        <v>34</v>
      </c>
      <c r="M34" s="6">
        <f>M8</f>
        <v>286802793</v>
      </c>
    </row>
    <row r="35" spans="1:15" ht="24" customHeight="1">
      <c r="A35" s="34" t="s">
        <v>22</v>
      </c>
      <c r="B35" s="2" t="s">
        <v>39</v>
      </c>
      <c r="C35" s="37"/>
      <c r="D35" s="359"/>
      <c r="E35" s="12" t="s">
        <v>0</v>
      </c>
      <c r="F35" s="6">
        <f>M35</f>
        <v>-1939264524</v>
      </c>
      <c r="G35" s="13" t="s">
        <v>0</v>
      </c>
      <c r="H35" s="6"/>
      <c r="I35" s="97" t="s">
        <v>9</v>
      </c>
      <c r="J35" s="13">
        <f>SUM(D35:H35)</f>
        <v>-1939264524</v>
      </c>
      <c r="K35" s="23">
        <f t="shared" si="0"/>
        <v>35</v>
      </c>
      <c r="M35" s="6">
        <f>M9</f>
        <v>-1939264524</v>
      </c>
    </row>
    <row r="36" spans="1:15" ht="24" customHeight="1" thickBot="1">
      <c r="A36" s="34" t="s">
        <v>23</v>
      </c>
      <c r="B36" s="2" t="s">
        <v>40</v>
      </c>
      <c r="C36" s="37"/>
      <c r="D36" s="360"/>
      <c r="E36" s="12" t="s">
        <v>0</v>
      </c>
      <c r="F36" s="79"/>
      <c r="G36" s="13" t="s">
        <v>0</v>
      </c>
      <c r="H36" s="6">
        <f>M36</f>
        <v>147448</v>
      </c>
      <c r="I36" s="97" t="s">
        <v>61</v>
      </c>
      <c r="J36" s="13">
        <f>SUM(D36:H36)</f>
        <v>147448</v>
      </c>
      <c r="K36" s="23">
        <f t="shared" si="0"/>
        <v>36</v>
      </c>
      <c r="M36" s="79">
        <f>M10</f>
        <v>147448</v>
      </c>
    </row>
    <row r="37" spans="1:15" ht="24" customHeight="1">
      <c r="A37" s="66" t="s">
        <v>138</v>
      </c>
      <c r="B37" s="41" t="s">
        <v>3</v>
      </c>
      <c r="C37" s="28"/>
      <c r="D37" s="43">
        <f>SUM(D32:D36)</f>
        <v>1783269078</v>
      </c>
      <c r="E37" s="6" t="s">
        <v>0</v>
      </c>
      <c r="F37" s="43">
        <f>SUM(F32:F36)</f>
        <v>-1939264524</v>
      </c>
      <c r="G37" s="6" t="s">
        <v>0</v>
      </c>
      <c r="H37" s="43">
        <f>SUM(H32:H36)</f>
        <v>286950241</v>
      </c>
      <c r="I37" s="100" t="s">
        <v>0</v>
      </c>
      <c r="J37" s="43">
        <f>SUM(J32:J36)</f>
        <v>130954795</v>
      </c>
      <c r="K37" s="44">
        <f t="shared" si="0"/>
        <v>37</v>
      </c>
      <c r="M37" s="43">
        <f>D37</f>
        <v>1783269078</v>
      </c>
      <c r="O37" s="43">
        <f>F37</f>
        <v>-1939264524</v>
      </c>
    </row>
    <row r="38" spans="1:15" ht="24" customHeight="1">
      <c r="A38" s="67" t="s">
        <v>0</v>
      </c>
      <c r="B38" s="68"/>
      <c r="C38" s="28"/>
      <c r="D38" s="77" t="s">
        <v>41</v>
      </c>
      <c r="E38" s="88" t="s">
        <v>0</v>
      </c>
      <c r="F38" s="78" t="s">
        <v>41</v>
      </c>
      <c r="G38" s="88" t="s">
        <v>0</v>
      </c>
      <c r="H38" s="77" t="s">
        <v>41</v>
      </c>
      <c r="I38" s="98" t="s">
        <v>61</v>
      </c>
      <c r="J38" s="77" t="s">
        <v>41</v>
      </c>
      <c r="K38" s="106">
        <f t="shared" si="0"/>
        <v>38</v>
      </c>
      <c r="M38" s="6"/>
      <c r="O38" s="6"/>
    </row>
    <row r="39" spans="1:15" ht="24" customHeight="1" thickBot="1">
      <c r="A39" s="46" t="s">
        <v>28</v>
      </c>
      <c r="B39" s="108" t="s">
        <v>140</v>
      </c>
      <c r="C39" s="28"/>
      <c r="D39" s="50">
        <f>M40-M37</f>
        <v>-29492924</v>
      </c>
      <c r="E39" s="6" t="s">
        <v>0</v>
      </c>
      <c r="F39" s="50">
        <f>O40-O37</f>
        <v>529570600</v>
      </c>
      <c r="G39" s="69" t="s">
        <v>0</v>
      </c>
      <c r="H39" s="50">
        <f>-H37</f>
        <v>-286950241</v>
      </c>
      <c r="I39" s="99" t="s">
        <v>59</v>
      </c>
      <c r="J39" s="49">
        <f>SUM(D39:H39)</f>
        <v>213127435</v>
      </c>
      <c r="K39" s="51">
        <f t="shared" si="0"/>
        <v>39</v>
      </c>
      <c r="M39" s="10"/>
      <c r="O39" s="10"/>
    </row>
    <row r="40" spans="1:15" ht="24" customHeight="1" thickBot="1">
      <c r="A40" s="70" t="s">
        <v>139</v>
      </c>
      <c r="B40" s="71" t="s">
        <v>167</v>
      </c>
      <c r="C40" s="28"/>
      <c r="D40" s="10">
        <f>SUM(D37:D39)</f>
        <v>1753776154</v>
      </c>
      <c r="E40" s="6" t="s">
        <v>0</v>
      </c>
      <c r="F40" s="10">
        <f>SUM(F37:F39)</f>
        <v>-1409693924</v>
      </c>
      <c r="G40" s="6" t="s">
        <v>0</v>
      </c>
      <c r="H40" s="10">
        <f>SUM(H37:H39)</f>
        <v>0</v>
      </c>
      <c r="I40" s="98" t="s">
        <v>62</v>
      </c>
      <c r="J40" s="10">
        <f>SUM(J37:J39)</f>
        <v>344082230</v>
      </c>
      <c r="K40" s="23">
        <f t="shared" si="0"/>
        <v>40</v>
      </c>
      <c r="M40" s="50">
        <v>1753776154</v>
      </c>
      <c r="O40" s="50">
        <v>-1409693924</v>
      </c>
    </row>
    <row r="41" spans="1:15" ht="24" customHeight="1">
      <c r="A41" s="343" t="s">
        <v>174</v>
      </c>
      <c r="B41" s="343"/>
      <c r="C41" s="344"/>
      <c r="D41" s="343"/>
      <c r="E41" s="344"/>
      <c r="F41" s="343"/>
      <c r="G41" s="344"/>
      <c r="H41" s="343"/>
      <c r="I41" s="344"/>
      <c r="J41" s="343"/>
      <c r="K41" s="23">
        <f t="shared" si="0"/>
        <v>41</v>
      </c>
    </row>
    <row r="42" spans="1:15" ht="24" customHeight="1" thickBot="1">
      <c r="A42" s="72" t="s">
        <v>42</v>
      </c>
      <c r="B42" s="72" t="s">
        <v>43</v>
      </c>
      <c r="C42" s="20"/>
      <c r="D42" s="72" t="s">
        <v>44</v>
      </c>
      <c r="E42" s="20"/>
      <c r="F42" s="72" t="s">
        <v>2</v>
      </c>
      <c r="G42" s="20"/>
      <c r="H42" s="72" t="s">
        <v>8</v>
      </c>
      <c r="I42" s="20"/>
      <c r="J42" s="72" t="s">
        <v>10</v>
      </c>
      <c r="K42" s="23">
        <f t="shared" si="0"/>
        <v>42</v>
      </c>
      <c r="M42" s="12">
        <f>H34+D37</f>
        <v>2070071871</v>
      </c>
    </row>
    <row r="43" spans="1:15" ht="24" customHeight="1" thickTop="1" thickBot="1">
      <c r="A43" s="345" t="s">
        <v>45</v>
      </c>
      <c r="B43" s="345"/>
      <c r="C43" s="345"/>
      <c r="D43" s="345"/>
      <c r="E43" s="345"/>
      <c r="F43" s="345"/>
      <c r="G43" s="345"/>
      <c r="H43" s="345"/>
      <c r="I43" s="73"/>
      <c r="J43" s="74" t="s">
        <v>46</v>
      </c>
      <c r="K43" s="23">
        <f t="shared" si="0"/>
        <v>43</v>
      </c>
      <c r="M43" s="12">
        <f>M42+F35</f>
        <v>130807347</v>
      </c>
    </row>
    <row r="44" spans="1:15" ht="24" customHeight="1" thickTop="1">
      <c r="A44" s="345"/>
      <c r="B44" s="345"/>
      <c r="C44" s="345"/>
      <c r="D44" s="345"/>
      <c r="E44" s="345"/>
      <c r="F44" s="345"/>
      <c r="G44" s="345"/>
      <c r="H44" s="345"/>
      <c r="I44" s="73"/>
      <c r="J44" s="346" t="s">
        <v>52</v>
      </c>
      <c r="K44" s="23">
        <f t="shared" si="0"/>
        <v>44</v>
      </c>
    </row>
    <row r="45" spans="1:15" ht="24" customHeight="1">
      <c r="A45" s="345"/>
      <c r="B45" s="345"/>
      <c r="C45" s="345"/>
      <c r="D45" s="345"/>
      <c r="E45" s="345"/>
      <c r="F45" s="345"/>
      <c r="G45" s="345"/>
      <c r="H45" s="345"/>
      <c r="I45" s="73"/>
      <c r="J45" s="333"/>
      <c r="K45" s="23">
        <f t="shared" si="0"/>
        <v>45</v>
      </c>
    </row>
    <row r="46" spans="1:15" ht="24" customHeight="1">
      <c r="A46" s="328" t="s">
        <v>47</v>
      </c>
      <c r="B46" s="328"/>
      <c r="C46" s="328"/>
      <c r="D46" s="328"/>
      <c r="E46" s="328"/>
      <c r="F46" s="328"/>
      <c r="G46" s="328"/>
      <c r="H46" s="328"/>
      <c r="I46" s="73"/>
      <c r="J46" s="329" t="s">
        <v>53</v>
      </c>
      <c r="K46" s="23">
        <f t="shared" si="0"/>
        <v>46</v>
      </c>
    </row>
    <row r="47" spans="1:15" ht="24" customHeight="1">
      <c r="A47" s="328"/>
      <c r="B47" s="328"/>
      <c r="C47" s="328"/>
      <c r="D47" s="328"/>
      <c r="E47" s="328"/>
      <c r="F47" s="328"/>
      <c r="G47" s="328"/>
      <c r="H47" s="328"/>
      <c r="I47" s="73"/>
      <c r="J47" s="330"/>
      <c r="K47" s="23">
        <f t="shared" si="0"/>
        <v>47</v>
      </c>
    </row>
    <row r="48" spans="1:15" ht="24" customHeight="1">
      <c r="A48" s="331" t="s">
        <v>4</v>
      </c>
      <c r="B48" s="331"/>
      <c r="C48" s="331"/>
      <c r="D48" s="331"/>
      <c r="E48" s="331"/>
      <c r="F48" s="331"/>
      <c r="G48" s="331"/>
      <c r="H48" s="331"/>
      <c r="I48" s="75"/>
      <c r="J48" s="332" t="s">
        <v>54</v>
      </c>
      <c r="K48" s="23">
        <f t="shared" si="0"/>
        <v>48</v>
      </c>
    </row>
    <row r="49" spans="1:11" ht="24" customHeight="1">
      <c r="A49" s="331"/>
      <c r="B49" s="331"/>
      <c r="C49" s="331"/>
      <c r="D49" s="331"/>
      <c r="E49" s="331"/>
      <c r="F49" s="331"/>
      <c r="G49" s="331"/>
      <c r="H49" s="331"/>
      <c r="I49" s="75"/>
      <c r="J49" s="33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A48:H49"/>
    <mergeCell ref="J48:J49"/>
    <mergeCell ref="D34:D36"/>
    <mergeCell ref="A41:J41"/>
    <mergeCell ref="A43:H45"/>
    <mergeCell ref="J44:J45"/>
    <mergeCell ref="A46:H47"/>
    <mergeCell ref="J46:J47"/>
    <mergeCell ref="A15:A16"/>
    <mergeCell ref="B15:J16"/>
    <mergeCell ref="D30:H30"/>
    <mergeCell ref="J1:J3"/>
    <mergeCell ref="M1:M2"/>
    <mergeCell ref="F2:H3"/>
    <mergeCell ref="D4:H4"/>
    <mergeCell ref="D8:D10"/>
    <mergeCell ref="D17:H17"/>
    <mergeCell ref="B21:B23"/>
    <mergeCell ref="A28:B28"/>
    <mergeCell ref="D28:H29"/>
    <mergeCell ref="A29:B29"/>
  </mergeCells>
  <conditionalFormatting sqref="A1:O1048576">
    <cfRule type="cellIs" dxfId="1" priority="3" operator="equal">
      <formula>0</formula>
    </cfRule>
    <cfRule type="cellIs" dxfId="0" priority="4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FDAF-A831-8942-87AB-95E8BAB3ADC0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6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2" t="s">
        <v>6</v>
      </c>
      <c r="B1" s="3" t="s">
        <v>77</v>
      </c>
      <c r="C1" s="22"/>
      <c r="J1" s="308" t="str">
        <f>"HLeeM - BOOK G                    "&amp;D30</f>
        <v>HLeeM - BOOK G                    2017 ON 2018-2017 AUDIT REPORT</v>
      </c>
      <c r="K1" s="23">
        <v>1</v>
      </c>
      <c r="M1" s="311">
        <v>2017</v>
      </c>
    </row>
    <row r="2" spans="1:16" ht="24" customHeight="1">
      <c r="A2" s="113" t="s">
        <v>5</v>
      </c>
      <c r="B2" s="19" t="s">
        <v>78</v>
      </c>
      <c r="C2" s="22"/>
      <c r="F2" s="312" t="s">
        <v>14</v>
      </c>
      <c r="G2" s="313"/>
      <c r="H2" s="314"/>
      <c r="I2" s="25"/>
      <c r="J2" s="309"/>
      <c r="K2" s="23">
        <f t="shared" ref="K2:K49" si="0">K1+1</f>
        <v>2</v>
      </c>
      <c r="M2" s="311"/>
    </row>
    <row r="3" spans="1:16" ht="24" customHeight="1">
      <c r="A3" s="112" t="s">
        <v>7</v>
      </c>
      <c r="B3" s="3" t="s">
        <v>79</v>
      </c>
      <c r="C3" s="22"/>
      <c r="E3" s="1" t="s">
        <v>0</v>
      </c>
      <c r="F3" s="315"/>
      <c r="G3" s="316"/>
      <c r="H3" s="317"/>
      <c r="I3" s="25"/>
      <c r="J3" s="310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18" t="s">
        <v>185</v>
      </c>
      <c r="E4" s="319"/>
      <c r="F4" s="319"/>
      <c r="G4" s="319"/>
      <c r="H4" s="320"/>
      <c r="I4" s="25"/>
      <c r="J4" s="29" t="s">
        <v>17</v>
      </c>
      <c r="K4" s="23">
        <f t="shared" si="0"/>
        <v>4</v>
      </c>
      <c r="M4" s="114">
        <f>ROUND(M7/M6,3)</f>
        <v>0.01</v>
      </c>
      <c r="O4" s="12" t="s">
        <v>74</v>
      </c>
    </row>
    <row r="5" spans="1:16" ht="24" customHeight="1">
      <c r="A5" s="30" t="s">
        <v>1</v>
      </c>
      <c r="B5" s="4" t="s">
        <v>18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1" t="s">
        <v>13</v>
      </c>
      <c r="I5" s="32" t="s">
        <v>0</v>
      </c>
      <c r="J5" s="33" t="s">
        <v>19</v>
      </c>
      <c r="K5" s="23">
        <f t="shared" si="0"/>
        <v>5</v>
      </c>
    </row>
    <row r="6" spans="1:16" ht="24" customHeight="1" thickBot="1">
      <c r="A6" s="34" t="s">
        <v>69</v>
      </c>
      <c r="B6" s="2" t="s">
        <v>173</v>
      </c>
      <c r="C6" s="28"/>
      <c r="D6" s="11">
        <f>M6</f>
        <v>969489075</v>
      </c>
      <c r="E6" s="6" t="s">
        <v>0</v>
      </c>
      <c r="F6" s="13"/>
      <c r="G6" s="6" t="s">
        <v>0</v>
      </c>
      <c r="H6" s="6"/>
      <c r="I6" s="97" t="s">
        <v>59</v>
      </c>
      <c r="J6" s="6">
        <f>SUM(D6:H6)</f>
        <v>969489075</v>
      </c>
      <c r="K6" s="23">
        <f t="shared" si="0"/>
        <v>6</v>
      </c>
      <c r="M6" s="7">
        <v>969489075</v>
      </c>
      <c r="O6" s="12">
        <v>1132838855</v>
      </c>
      <c r="P6" s="12" t="s">
        <v>73</v>
      </c>
    </row>
    <row r="7" spans="1:16" ht="24" customHeight="1" thickTop="1" thickBot="1">
      <c r="A7" s="35" t="s">
        <v>20</v>
      </c>
      <c r="B7" s="36" t="s">
        <v>21</v>
      </c>
      <c r="C7" s="37"/>
      <c r="D7" s="38">
        <f>M7</f>
        <v>9250412</v>
      </c>
      <c r="E7" s="12" t="s">
        <v>0</v>
      </c>
      <c r="F7" s="86">
        <f>-M7</f>
        <v>-9250412</v>
      </c>
      <c r="G7" s="13" t="s">
        <v>0</v>
      </c>
      <c r="H7" s="110" t="s">
        <v>76</v>
      </c>
      <c r="I7" s="97" t="s">
        <v>60</v>
      </c>
      <c r="J7" s="8">
        <f>SUM(D7:H7)</f>
        <v>0</v>
      </c>
      <c r="K7" s="106">
        <f t="shared" si="0"/>
        <v>7</v>
      </c>
      <c r="M7" s="6">
        <f>'Balance Sheet AR Analysis'!L16</f>
        <v>9250412</v>
      </c>
    </row>
    <row r="8" spans="1:16" ht="24" customHeight="1" thickTop="1">
      <c r="A8" s="34" t="s">
        <v>70</v>
      </c>
      <c r="B8" s="2" t="s">
        <v>49</v>
      </c>
      <c r="C8" s="37"/>
      <c r="D8" s="325" t="s">
        <v>168</v>
      </c>
      <c r="E8" s="11" t="s">
        <v>0</v>
      </c>
      <c r="F8" s="239"/>
      <c r="G8" s="13" t="s">
        <v>0</v>
      </c>
      <c r="H8" s="6">
        <f>M8</f>
        <v>172600192</v>
      </c>
      <c r="I8" s="97" t="s">
        <v>44</v>
      </c>
      <c r="J8" s="6">
        <f>SUM(D8:H8)</f>
        <v>172600192</v>
      </c>
      <c r="K8" s="23">
        <f t="shared" si="0"/>
        <v>8</v>
      </c>
      <c r="M8" s="6">
        <f>O6-M6+M7</f>
        <v>172600192</v>
      </c>
    </row>
    <row r="9" spans="1:16" ht="24" customHeight="1">
      <c r="A9" s="34" t="s">
        <v>22</v>
      </c>
      <c r="B9" s="2" t="s">
        <v>50</v>
      </c>
      <c r="C9" s="37"/>
      <c r="D9" s="326"/>
      <c r="E9" s="11" t="s">
        <v>0</v>
      </c>
      <c r="F9" s="60">
        <f>M9</f>
        <v>-1098339195</v>
      </c>
      <c r="G9" s="13" t="s">
        <v>0</v>
      </c>
      <c r="H9" s="6"/>
      <c r="I9" s="97" t="s">
        <v>9</v>
      </c>
      <c r="J9" s="6">
        <f>SUM(D9:H9)</f>
        <v>-1098339195</v>
      </c>
      <c r="K9" s="23">
        <f t="shared" si="0"/>
        <v>9</v>
      </c>
      <c r="M9" s="6">
        <v>-1098339195</v>
      </c>
    </row>
    <row r="10" spans="1:16" ht="24" customHeight="1" thickBot="1">
      <c r="A10" s="34" t="s">
        <v>23</v>
      </c>
      <c r="B10" s="2" t="s">
        <v>51</v>
      </c>
      <c r="C10" s="37"/>
      <c r="D10" s="327"/>
      <c r="E10" s="11" t="s">
        <v>0</v>
      </c>
      <c r="F10" s="60"/>
      <c r="G10" s="13" t="s">
        <v>0</v>
      </c>
      <c r="H10" s="6">
        <f>M10</f>
        <v>42103701</v>
      </c>
      <c r="I10" s="97" t="s">
        <v>61</v>
      </c>
      <c r="J10" s="6">
        <f>SUM(D10:H10)</f>
        <v>42103701</v>
      </c>
      <c r="K10" s="23">
        <f t="shared" si="0"/>
        <v>10</v>
      </c>
      <c r="M10" s="79">
        <f>76603361-34499660</f>
        <v>42103701</v>
      </c>
    </row>
    <row r="11" spans="1:16" ht="24" customHeight="1" thickBot="1">
      <c r="A11" s="40" t="s">
        <v>24</v>
      </c>
      <c r="B11" s="41" t="s">
        <v>3</v>
      </c>
      <c r="C11" s="37"/>
      <c r="D11" s="42">
        <f>SUM(D6:D10)</f>
        <v>978739487</v>
      </c>
      <c r="E11" s="11" t="s">
        <v>0</v>
      </c>
      <c r="F11" s="240">
        <f>SUM(F6:F10)</f>
        <v>-1107589607</v>
      </c>
      <c r="G11" s="13" t="s">
        <v>0</v>
      </c>
      <c r="H11" s="43">
        <f>SUM(H6:H10)</f>
        <v>214703893</v>
      </c>
      <c r="I11" s="100" t="s">
        <v>0</v>
      </c>
      <c r="J11" s="43">
        <f>SUM(J6:J10)</f>
        <v>85853773</v>
      </c>
      <c r="K11" s="44">
        <f t="shared" si="0"/>
        <v>11</v>
      </c>
      <c r="M11" s="43">
        <f>D11</f>
        <v>978739487</v>
      </c>
      <c r="O11" s="43">
        <f>F11</f>
        <v>-1107589607</v>
      </c>
    </row>
    <row r="12" spans="1:16" ht="24" customHeight="1" thickTop="1" thickBot="1">
      <c r="A12" s="35" t="s">
        <v>25</v>
      </c>
      <c r="B12" s="36" t="s">
        <v>26</v>
      </c>
      <c r="C12" s="37"/>
      <c r="D12" s="38">
        <f>-D7</f>
        <v>-9250412</v>
      </c>
      <c r="E12" s="12" t="s">
        <v>0</v>
      </c>
      <c r="F12" s="86">
        <f>-F7</f>
        <v>9250412</v>
      </c>
      <c r="G12" s="45" t="s">
        <v>27</v>
      </c>
      <c r="H12" s="9"/>
      <c r="I12" s="98" t="s">
        <v>61</v>
      </c>
      <c r="J12" s="8">
        <f>SUM(D12:H12)</f>
        <v>0</v>
      </c>
      <c r="K12" s="106">
        <f t="shared" si="0"/>
        <v>12</v>
      </c>
      <c r="M12" s="6">
        <f>-M7</f>
        <v>-9250412</v>
      </c>
      <c r="O12" s="6">
        <f>M7</f>
        <v>9250412</v>
      </c>
    </row>
    <row r="13" spans="1:16" ht="24" customHeight="1" thickTop="1" thickBot="1">
      <c r="A13" s="46" t="s">
        <v>28</v>
      </c>
      <c r="B13" s="47" t="s">
        <v>29</v>
      </c>
      <c r="C13" s="28"/>
      <c r="D13" s="48">
        <f>M14-M11-M12</f>
        <v>-44448291</v>
      </c>
      <c r="E13" s="6"/>
      <c r="F13" s="48">
        <f>O14-O11-O12</f>
        <v>317123002</v>
      </c>
      <c r="G13" s="21" t="s">
        <v>27</v>
      </c>
      <c r="H13" s="50">
        <f>-H11</f>
        <v>-214703893</v>
      </c>
      <c r="I13" s="99" t="s">
        <v>59</v>
      </c>
      <c r="J13" s="50">
        <f>SUM(D13:H13)</f>
        <v>57970818</v>
      </c>
      <c r="K13" s="51">
        <f t="shared" si="0"/>
        <v>13</v>
      </c>
      <c r="M13" s="10"/>
      <c r="O13" s="10"/>
    </row>
    <row r="14" spans="1:16" ht="24" customHeight="1" thickBot="1">
      <c r="A14" s="52" t="s">
        <v>30</v>
      </c>
      <c r="B14" s="238" t="s">
        <v>184</v>
      </c>
      <c r="C14" s="28"/>
      <c r="D14" s="18">
        <f>SUM(D11:D13)</f>
        <v>925040784</v>
      </c>
      <c r="E14" s="6" t="s">
        <v>0</v>
      </c>
      <c r="F14" s="14">
        <f>SUM(F11:F13)</f>
        <v>-781216193</v>
      </c>
      <c r="G14" s="6" t="s">
        <v>0</v>
      </c>
      <c r="H14" s="10">
        <f>SUM(H11:H13)</f>
        <v>0</v>
      </c>
      <c r="I14" s="98" t="s">
        <v>62</v>
      </c>
      <c r="J14" s="10">
        <f>SUM(J11:J13)</f>
        <v>143824591</v>
      </c>
      <c r="K14" s="23">
        <f t="shared" si="0"/>
        <v>14</v>
      </c>
      <c r="M14" s="50">
        <f>M40</f>
        <v>925040784</v>
      </c>
      <c r="O14" s="50">
        <f>O40</f>
        <v>-781216193</v>
      </c>
    </row>
    <row r="15" spans="1:16" ht="24" customHeight="1">
      <c r="A15" s="321" t="str">
        <f>"THIS IS FY-"&amp;MID(M1,1,4)</f>
        <v>THIS IS FY-2017</v>
      </c>
      <c r="B15" s="323" t="str">
        <f ca="1">"©"&amp;RIGHT("0"&amp;MONTH(NOW()),2)&amp;"/"&amp;RIGHT("0"&amp;DAY(NOW())   +   0,2)&amp;"/"&amp;YEAR(NOW())&amp;" LAWRENCE GERARD BRUNN, CPA (PA), MBA"</f>
        <v>©07/04/2025 LAWRENCE GERARD BRUNN, CPA (PA), MBA</v>
      </c>
      <c r="C15" s="324"/>
      <c r="D15" s="323"/>
      <c r="E15" s="324"/>
      <c r="F15" s="323"/>
      <c r="G15" s="324"/>
      <c r="H15" s="323"/>
      <c r="I15" s="324"/>
      <c r="J15" s="323"/>
      <c r="K15" s="23">
        <f t="shared" si="0"/>
        <v>15</v>
      </c>
    </row>
    <row r="16" spans="1:16" ht="24" customHeight="1">
      <c r="A16" s="322"/>
      <c r="B16" s="324"/>
      <c r="C16" s="324"/>
      <c r="D16" s="324"/>
      <c r="E16" s="324"/>
      <c r="F16" s="324"/>
      <c r="G16" s="324"/>
      <c r="H16" s="324"/>
      <c r="I16" s="324"/>
      <c r="J16" s="324"/>
      <c r="K16" s="23">
        <f t="shared" si="0"/>
        <v>16</v>
      </c>
    </row>
    <row r="17" spans="1:13" ht="24" customHeight="1">
      <c r="A17" s="53" t="s">
        <v>31</v>
      </c>
      <c r="B17" s="27" t="s">
        <v>32</v>
      </c>
      <c r="C17" s="28"/>
      <c r="D17" s="334" t="s">
        <v>136</v>
      </c>
      <c r="E17" s="335"/>
      <c r="F17" s="335"/>
      <c r="G17" s="335"/>
      <c r="H17" s="336"/>
      <c r="I17" s="25"/>
      <c r="J17" s="29" t="s">
        <v>17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18</v>
      </c>
      <c r="C18" s="28"/>
      <c r="D18" s="54" t="s">
        <v>11</v>
      </c>
      <c r="E18" s="31" t="s">
        <v>0</v>
      </c>
      <c r="F18" s="55" t="s">
        <v>12</v>
      </c>
      <c r="G18" s="31" t="s">
        <v>0</v>
      </c>
      <c r="H18" s="56" t="s">
        <v>13</v>
      </c>
      <c r="I18" s="32" t="s">
        <v>0</v>
      </c>
      <c r="J18" s="57" t="s">
        <v>19</v>
      </c>
      <c r="K18" s="23">
        <f t="shared" si="0"/>
        <v>18</v>
      </c>
    </row>
    <row r="19" spans="1:13" ht="24" customHeight="1" thickTop="1" thickBot="1">
      <c r="A19" s="34" t="s">
        <v>69</v>
      </c>
      <c r="B19" s="2" t="s">
        <v>173</v>
      </c>
      <c r="C19" s="28"/>
      <c r="D19" s="7">
        <f t="shared" ref="D19:D27" si="1">IFERROR(D32*1,0)-IFERROR(D6*1,0)</f>
        <v>0</v>
      </c>
      <c r="E19" s="11" t="s">
        <v>0</v>
      </c>
      <c r="F19" s="81">
        <f t="shared" ref="F19:F27" si="2">IFERROR(F32*1,0)-IFERROR(F6*1,0)</f>
        <v>-9250412</v>
      </c>
      <c r="G19" s="13" t="s">
        <v>0</v>
      </c>
      <c r="H19" s="7">
        <f t="shared" ref="H19:H27" si="3">IFERROR(H32*1,0)-IFERROR(H6*1,0)</f>
        <v>0</v>
      </c>
      <c r="I19" s="97" t="s">
        <v>59</v>
      </c>
      <c r="J19" s="7">
        <f t="shared" ref="J19:J27" si="4">IFERROR(J32*1,0)-IFERROR(J6*1,0)</f>
        <v>-9250412</v>
      </c>
      <c r="K19" s="23">
        <f t="shared" si="0"/>
        <v>19</v>
      </c>
    </row>
    <row r="20" spans="1:13" ht="24" customHeight="1" thickTop="1" thickBot="1">
      <c r="A20" s="35" t="s">
        <v>20</v>
      </c>
      <c r="B20" s="36" t="s">
        <v>33</v>
      </c>
      <c r="C20" s="37"/>
      <c r="D20" s="38">
        <f t="shared" si="1"/>
        <v>-18500824</v>
      </c>
      <c r="E20" s="12" t="s">
        <v>0</v>
      </c>
      <c r="F20" s="82">
        <f t="shared" si="2"/>
        <v>18500824</v>
      </c>
      <c r="G20" s="13" t="s">
        <v>0</v>
      </c>
      <c r="H20" s="8">
        <f t="shared" si="3"/>
        <v>0</v>
      </c>
      <c r="I20" s="97" t="s">
        <v>60</v>
      </c>
      <c r="J20" s="8">
        <f t="shared" si="4"/>
        <v>0</v>
      </c>
      <c r="K20" s="106">
        <f t="shared" si="0"/>
        <v>20</v>
      </c>
    </row>
    <row r="21" spans="1:13" ht="24" customHeight="1" thickTop="1">
      <c r="A21" s="34" t="s">
        <v>70</v>
      </c>
      <c r="B21" s="337" t="s">
        <v>161</v>
      </c>
      <c r="C21" s="89"/>
      <c r="D21" s="39">
        <f t="shared" si="1"/>
        <v>0</v>
      </c>
      <c r="E21" s="11" t="s">
        <v>0</v>
      </c>
      <c r="F21" s="239">
        <f t="shared" si="2"/>
        <v>0</v>
      </c>
      <c r="G21" s="13" t="s">
        <v>0</v>
      </c>
      <c r="H21" s="6">
        <f t="shared" si="3"/>
        <v>0</v>
      </c>
      <c r="I21" s="97" t="s">
        <v>44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22</v>
      </c>
      <c r="B22" s="338"/>
      <c r="C22" s="89"/>
      <c r="D22" s="90">
        <f t="shared" si="1"/>
        <v>0</v>
      </c>
      <c r="E22" s="11" t="s">
        <v>0</v>
      </c>
      <c r="F22" s="60">
        <f t="shared" si="2"/>
        <v>0</v>
      </c>
      <c r="G22" s="13" t="s">
        <v>0</v>
      </c>
      <c r="H22" s="6">
        <f t="shared" si="3"/>
        <v>0</v>
      </c>
      <c r="I22" s="97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23</v>
      </c>
      <c r="B23" s="339"/>
      <c r="C23" s="89"/>
      <c r="D23" s="90">
        <f t="shared" si="1"/>
        <v>0</v>
      </c>
      <c r="E23" s="11" t="s">
        <v>0</v>
      </c>
      <c r="F23" s="60">
        <f t="shared" si="2"/>
        <v>0</v>
      </c>
      <c r="G23" s="13" t="s">
        <v>0</v>
      </c>
      <c r="H23" s="6">
        <f t="shared" si="3"/>
        <v>0</v>
      </c>
      <c r="I23" s="97" t="s">
        <v>61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09" t="s">
        <v>34</v>
      </c>
      <c r="B24" s="41" t="s">
        <v>3</v>
      </c>
      <c r="C24" s="89"/>
      <c r="D24" s="210">
        <f t="shared" si="1"/>
        <v>-18500824</v>
      </c>
      <c r="E24" s="11" t="s">
        <v>0</v>
      </c>
      <c r="F24" s="240">
        <f t="shared" si="2"/>
        <v>9250412</v>
      </c>
      <c r="G24" s="13" t="s">
        <v>0</v>
      </c>
      <c r="H24" s="43">
        <f t="shared" si="3"/>
        <v>0</v>
      </c>
      <c r="I24" s="100" t="s">
        <v>0</v>
      </c>
      <c r="J24" s="43">
        <f t="shared" si="4"/>
        <v>-9250412</v>
      </c>
      <c r="K24" s="44">
        <f t="shared" si="0"/>
        <v>24</v>
      </c>
    </row>
    <row r="25" spans="1:13" ht="24" customHeight="1" thickTop="1" thickBot="1">
      <c r="A25" s="35" t="s">
        <v>25</v>
      </c>
      <c r="B25" s="36" t="s">
        <v>35</v>
      </c>
      <c r="C25" s="89"/>
      <c r="D25" s="61">
        <f t="shared" si="1"/>
        <v>9250412</v>
      </c>
      <c r="E25" s="12" t="s">
        <v>0</v>
      </c>
      <c r="F25" s="38">
        <f t="shared" si="2"/>
        <v>-9250412</v>
      </c>
      <c r="G25" s="13" t="s">
        <v>0</v>
      </c>
      <c r="H25" s="8">
        <f t="shared" si="3"/>
        <v>0</v>
      </c>
      <c r="I25" s="98" t="s">
        <v>61</v>
      </c>
      <c r="J25" s="8">
        <f t="shared" si="4"/>
        <v>0</v>
      </c>
      <c r="K25" s="106">
        <f t="shared" si="0"/>
        <v>25</v>
      </c>
    </row>
    <row r="26" spans="1:13" ht="24" customHeight="1" thickTop="1" thickBot="1">
      <c r="A26" s="46" t="s">
        <v>28</v>
      </c>
      <c r="B26" s="47" t="s">
        <v>29</v>
      </c>
      <c r="C26" s="89"/>
      <c r="D26" s="62">
        <f t="shared" si="1"/>
        <v>9250412</v>
      </c>
      <c r="E26" s="12" t="s">
        <v>0</v>
      </c>
      <c r="F26" s="83">
        <f t="shared" si="2"/>
        <v>0</v>
      </c>
      <c r="G26" s="13" t="s">
        <v>0</v>
      </c>
      <c r="H26" s="50">
        <f t="shared" si="3"/>
        <v>0</v>
      </c>
      <c r="I26" s="99" t="s">
        <v>59</v>
      </c>
      <c r="J26" s="50">
        <f t="shared" si="4"/>
        <v>9250412</v>
      </c>
      <c r="K26" s="51">
        <f t="shared" si="0"/>
        <v>26</v>
      </c>
      <c r="M26" s="226"/>
    </row>
    <row r="27" spans="1:13" ht="24" customHeight="1">
      <c r="A27" s="16" t="s">
        <v>36</v>
      </c>
      <c r="B27" s="16" t="s">
        <v>166</v>
      </c>
      <c r="C27" s="28"/>
      <c r="D27" s="14">
        <f t="shared" si="1"/>
        <v>0</v>
      </c>
      <c r="E27" s="6" t="s">
        <v>0</v>
      </c>
      <c r="F27" s="10">
        <f t="shared" si="2"/>
        <v>0</v>
      </c>
      <c r="G27" s="6" t="s">
        <v>0</v>
      </c>
      <c r="H27" s="10">
        <f t="shared" si="3"/>
        <v>0</v>
      </c>
      <c r="I27" s="103" t="s">
        <v>62</v>
      </c>
      <c r="J27" s="10">
        <f t="shared" si="4"/>
        <v>0</v>
      </c>
      <c r="K27" s="23">
        <f t="shared" si="0"/>
        <v>27</v>
      </c>
    </row>
    <row r="28" spans="1:13" ht="24" customHeight="1">
      <c r="A28" s="352" t="s">
        <v>171</v>
      </c>
      <c r="B28" s="352"/>
      <c r="D28" s="350" t="s">
        <v>164</v>
      </c>
      <c r="E28" s="350"/>
      <c r="F28" s="350"/>
      <c r="G28" s="350"/>
      <c r="H28" s="350"/>
      <c r="I28" s="19"/>
      <c r="J28" s="236" t="s">
        <v>183</v>
      </c>
      <c r="K28" s="23">
        <f t="shared" si="0"/>
        <v>28</v>
      </c>
    </row>
    <row r="29" spans="1:13" ht="24" customHeight="1">
      <c r="A29" s="353" t="s">
        <v>170</v>
      </c>
      <c r="B29" s="353" t="s">
        <v>170</v>
      </c>
      <c r="D29" s="351"/>
      <c r="E29" s="351"/>
      <c r="F29" s="351"/>
      <c r="G29" s="351"/>
      <c r="H29" s="351"/>
      <c r="I29" s="19"/>
      <c r="J29" s="237" t="s">
        <v>165</v>
      </c>
      <c r="K29" s="23">
        <f t="shared" si="0"/>
        <v>29</v>
      </c>
    </row>
    <row r="30" spans="1:13" ht="24" customHeight="1">
      <c r="A30" s="63" t="s">
        <v>137</v>
      </c>
      <c r="B30" s="27" t="s">
        <v>37</v>
      </c>
      <c r="C30" s="92"/>
      <c r="D30" s="340" t="str">
        <f>M1&amp;" ON "&amp;M1+1&amp;"-"&amp;M1&amp;" AUDIT REPORT"</f>
        <v>2017 ON 2018-2017 AUDIT REPORT</v>
      </c>
      <c r="E30" s="341"/>
      <c r="F30" s="341"/>
      <c r="G30" s="341"/>
      <c r="H30" s="342"/>
      <c r="I30" s="25"/>
      <c r="J30" s="29" t="s">
        <v>17</v>
      </c>
      <c r="K30" s="23">
        <f t="shared" si="0"/>
        <v>30</v>
      </c>
    </row>
    <row r="31" spans="1:13" ht="24" customHeight="1" thickBot="1">
      <c r="A31" s="4" t="s">
        <v>1</v>
      </c>
      <c r="B31" s="4" t="s">
        <v>18</v>
      </c>
      <c r="C31" s="28"/>
      <c r="D31" s="64" t="s">
        <v>11</v>
      </c>
      <c r="E31" s="31" t="s">
        <v>0</v>
      </c>
      <c r="F31" s="54" t="s">
        <v>12</v>
      </c>
      <c r="G31" s="31" t="s">
        <v>0</v>
      </c>
      <c r="H31" s="111" t="s">
        <v>13</v>
      </c>
      <c r="I31" s="32" t="s">
        <v>0</v>
      </c>
      <c r="J31" s="57" t="s">
        <v>19</v>
      </c>
      <c r="K31" s="23">
        <f t="shared" si="0"/>
        <v>31</v>
      </c>
    </row>
    <row r="32" spans="1:13" ht="24" customHeight="1" thickTop="1">
      <c r="A32" s="34" t="s">
        <v>69</v>
      </c>
      <c r="B32" s="2" t="s">
        <v>173</v>
      </c>
      <c r="C32" s="94"/>
      <c r="D32" s="81">
        <f>M32</f>
        <v>969489075</v>
      </c>
      <c r="E32" s="6" t="s">
        <v>0</v>
      </c>
      <c r="F32" s="81">
        <f>-M33</f>
        <v>-9250412</v>
      </c>
      <c r="G32" s="11" t="s">
        <v>0</v>
      </c>
      <c r="H32" s="7"/>
      <c r="I32" s="102" t="s">
        <v>59</v>
      </c>
      <c r="J32" s="7">
        <f>SUM(D32:H32)</f>
        <v>960238663</v>
      </c>
      <c r="K32" s="65">
        <f t="shared" si="0"/>
        <v>32</v>
      </c>
      <c r="M32" s="7">
        <f>M6</f>
        <v>969489075</v>
      </c>
    </row>
    <row r="33" spans="1:15" ht="24" customHeight="1" thickBot="1">
      <c r="A33" s="35" t="s">
        <v>20</v>
      </c>
      <c r="B33" s="17" t="s">
        <v>38</v>
      </c>
      <c r="C33" s="92"/>
      <c r="D33" s="82">
        <f>-M33</f>
        <v>-9250412</v>
      </c>
      <c r="E33" s="6" t="s">
        <v>0</v>
      </c>
      <c r="F33" s="95">
        <f>M33</f>
        <v>9250412</v>
      </c>
      <c r="G33" s="6" t="s">
        <v>0</v>
      </c>
      <c r="H33" s="9"/>
      <c r="I33" s="97" t="s">
        <v>60</v>
      </c>
      <c r="J33" s="9">
        <f>SUM(D33:H33)</f>
        <v>0</v>
      </c>
      <c r="K33" s="65">
        <f t="shared" si="0"/>
        <v>33</v>
      </c>
      <c r="M33" s="6">
        <f t="shared" ref="M33" si="5">M7</f>
        <v>9250412</v>
      </c>
    </row>
    <row r="34" spans="1:15" ht="24" customHeight="1" thickTop="1">
      <c r="A34" s="34" t="s">
        <v>70</v>
      </c>
      <c r="B34" s="2" t="s">
        <v>48</v>
      </c>
      <c r="C34" s="28"/>
      <c r="D34" s="347" t="s">
        <v>162</v>
      </c>
      <c r="E34" s="6" t="s">
        <v>0</v>
      </c>
      <c r="F34" s="6"/>
      <c r="G34" s="6" t="s">
        <v>0</v>
      </c>
      <c r="H34" s="6">
        <f>M34</f>
        <v>172600192</v>
      </c>
      <c r="I34" s="97" t="s">
        <v>44</v>
      </c>
      <c r="J34" s="13">
        <f>SUM(D34:H34)</f>
        <v>172600192</v>
      </c>
      <c r="K34" s="23">
        <f t="shared" si="0"/>
        <v>34</v>
      </c>
      <c r="M34" s="6">
        <f>O6-M32+M33</f>
        <v>172600192</v>
      </c>
    </row>
    <row r="35" spans="1:15" ht="24" customHeight="1">
      <c r="A35" s="34" t="s">
        <v>22</v>
      </c>
      <c r="B35" s="2" t="s">
        <v>39</v>
      </c>
      <c r="C35" s="28"/>
      <c r="D35" s="348"/>
      <c r="E35" s="6" t="s">
        <v>0</v>
      </c>
      <c r="F35" s="6">
        <f>M35</f>
        <v>-1098339195</v>
      </c>
      <c r="G35" s="6" t="s">
        <v>0</v>
      </c>
      <c r="H35" s="6"/>
      <c r="I35" s="97" t="s">
        <v>9</v>
      </c>
      <c r="J35" s="13">
        <f>SUM(D35:H35)</f>
        <v>-1098339195</v>
      </c>
      <c r="K35" s="23">
        <f t="shared" si="0"/>
        <v>35</v>
      </c>
      <c r="M35" s="6">
        <f t="shared" ref="M35:M36" si="6">M9</f>
        <v>-1098339195</v>
      </c>
    </row>
    <row r="36" spans="1:15" ht="24" customHeight="1" thickBot="1">
      <c r="A36" s="34" t="s">
        <v>23</v>
      </c>
      <c r="B36" s="2" t="s">
        <v>40</v>
      </c>
      <c r="C36" s="28"/>
      <c r="D36" s="349"/>
      <c r="E36" s="6" t="s">
        <v>0</v>
      </c>
      <c r="F36" s="6"/>
      <c r="G36" s="6" t="s">
        <v>0</v>
      </c>
      <c r="H36" s="6">
        <f>M36</f>
        <v>42103701</v>
      </c>
      <c r="I36" s="97" t="s">
        <v>61</v>
      </c>
      <c r="J36" s="13">
        <f>SUM(D36:H36)</f>
        <v>42103701</v>
      </c>
      <c r="K36" s="23">
        <f t="shared" si="0"/>
        <v>36</v>
      </c>
      <c r="M36" s="79">
        <f t="shared" si="6"/>
        <v>42103701</v>
      </c>
    </row>
    <row r="37" spans="1:15" ht="24" customHeight="1">
      <c r="A37" s="66" t="s">
        <v>138</v>
      </c>
      <c r="B37" s="41" t="s">
        <v>3</v>
      </c>
      <c r="C37" s="28"/>
      <c r="D37" s="43">
        <f>SUM(D32:D36)</f>
        <v>960238663</v>
      </c>
      <c r="E37" s="6" t="s">
        <v>0</v>
      </c>
      <c r="F37" s="43">
        <f>SUM(F32:F36)</f>
        <v>-1098339195</v>
      </c>
      <c r="G37" s="6" t="s">
        <v>0</v>
      </c>
      <c r="H37" s="43">
        <f>SUM(H32:H36)</f>
        <v>214703893</v>
      </c>
      <c r="I37" s="100" t="s">
        <v>0</v>
      </c>
      <c r="J37" s="43">
        <f>SUM(J32:J36)</f>
        <v>76603361</v>
      </c>
      <c r="K37" s="44">
        <f t="shared" si="0"/>
        <v>37</v>
      </c>
      <c r="M37" s="43">
        <f>D37</f>
        <v>960238663</v>
      </c>
      <c r="O37" s="43">
        <f>F37</f>
        <v>-1098339195</v>
      </c>
    </row>
    <row r="38" spans="1:15" ht="24" customHeight="1">
      <c r="A38" s="67" t="s">
        <v>0</v>
      </c>
      <c r="B38" s="68"/>
      <c r="C38" s="28"/>
      <c r="D38" s="77" t="s">
        <v>41</v>
      </c>
      <c r="E38" s="88" t="s">
        <v>0</v>
      </c>
      <c r="F38" s="78" t="s">
        <v>41</v>
      </c>
      <c r="G38" s="88" t="s">
        <v>0</v>
      </c>
      <c r="H38" s="77" t="s">
        <v>41</v>
      </c>
      <c r="I38" s="98" t="s">
        <v>61</v>
      </c>
      <c r="J38" s="77" t="s">
        <v>41</v>
      </c>
      <c r="K38" s="106">
        <f t="shared" si="0"/>
        <v>38</v>
      </c>
      <c r="M38" s="6"/>
      <c r="O38" s="6"/>
    </row>
    <row r="39" spans="1:15" ht="24" customHeight="1" thickBot="1">
      <c r="A39" s="46" t="s">
        <v>28</v>
      </c>
      <c r="B39" s="108" t="s">
        <v>140</v>
      </c>
      <c r="C39" s="28"/>
      <c r="D39" s="50">
        <f>M40-M37</f>
        <v>-35197879</v>
      </c>
      <c r="E39" s="6" t="s">
        <v>0</v>
      </c>
      <c r="F39" s="50">
        <f>O40-O37</f>
        <v>317123002</v>
      </c>
      <c r="G39" s="69" t="s">
        <v>0</v>
      </c>
      <c r="H39" s="50">
        <f>-H37</f>
        <v>-214703893</v>
      </c>
      <c r="I39" s="99" t="s">
        <v>59</v>
      </c>
      <c r="J39" s="49">
        <f>SUM(D39:H39)</f>
        <v>67221230</v>
      </c>
      <c r="K39" s="51">
        <f t="shared" si="0"/>
        <v>39</v>
      </c>
      <c r="M39" s="10"/>
      <c r="O39" s="10"/>
    </row>
    <row r="40" spans="1:15" ht="24" customHeight="1" thickBot="1">
      <c r="A40" s="70" t="s">
        <v>139</v>
      </c>
      <c r="B40" s="71" t="s">
        <v>167</v>
      </c>
      <c r="C40" s="28"/>
      <c r="D40" s="10">
        <f>SUM(D37:D39)</f>
        <v>925040784</v>
      </c>
      <c r="E40" s="6" t="s">
        <v>0</v>
      </c>
      <c r="F40" s="10">
        <f>SUM(F37:F39)</f>
        <v>-781216193</v>
      </c>
      <c r="G40" s="6" t="s">
        <v>0</v>
      </c>
      <c r="H40" s="10">
        <f>SUM(H37:H39)</f>
        <v>0</v>
      </c>
      <c r="I40" s="98" t="s">
        <v>62</v>
      </c>
      <c r="J40" s="10">
        <f>SUM(J37:J39)</f>
        <v>143824591</v>
      </c>
      <c r="K40" s="23">
        <f t="shared" si="0"/>
        <v>40</v>
      </c>
      <c r="M40" s="50">
        <v>925040784</v>
      </c>
      <c r="O40" s="50">
        <v>-781216193</v>
      </c>
    </row>
    <row r="41" spans="1:15" ht="24" customHeight="1">
      <c r="A41" s="343" t="s">
        <v>174</v>
      </c>
      <c r="B41" s="343"/>
      <c r="C41" s="344"/>
      <c r="D41" s="343"/>
      <c r="E41" s="344"/>
      <c r="F41" s="343"/>
      <c r="G41" s="344"/>
      <c r="H41" s="343"/>
      <c r="I41" s="344"/>
      <c r="J41" s="343"/>
      <c r="K41" s="23">
        <f t="shared" si="0"/>
        <v>41</v>
      </c>
    </row>
    <row r="42" spans="1:15" ht="24" customHeight="1" thickBot="1">
      <c r="A42" s="72" t="s">
        <v>42</v>
      </c>
      <c r="B42" s="72" t="s">
        <v>43</v>
      </c>
      <c r="C42" s="20"/>
      <c r="D42" s="72" t="s">
        <v>44</v>
      </c>
      <c r="E42" s="20"/>
      <c r="F42" s="72" t="s">
        <v>2</v>
      </c>
      <c r="G42" s="20"/>
      <c r="H42" s="72" t="s">
        <v>8</v>
      </c>
      <c r="I42" s="20"/>
      <c r="J42" s="72" t="s">
        <v>10</v>
      </c>
      <c r="K42" s="23">
        <f t="shared" si="0"/>
        <v>42</v>
      </c>
      <c r="M42" s="12">
        <f>H34+D37</f>
        <v>1132838855</v>
      </c>
    </row>
    <row r="43" spans="1:15" ht="24" customHeight="1" thickTop="1" thickBot="1">
      <c r="A43" s="345" t="s">
        <v>45</v>
      </c>
      <c r="B43" s="345"/>
      <c r="C43" s="345"/>
      <c r="D43" s="345"/>
      <c r="E43" s="345"/>
      <c r="F43" s="345"/>
      <c r="G43" s="345"/>
      <c r="H43" s="345"/>
      <c r="I43" s="73"/>
      <c r="J43" s="74" t="s">
        <v>46</v>
      </c>
      <c r="K43" s="23">
        <f t="shared" si="0"/>
        <v>43</v>
      </c>
      <c r="M43" s="12">
        <f>M42+F35</f>
        <v>34499660</v>
      </c>
    </row>
    <row r="44" spans="1:15" ht="24" customHeight="1" thickTop="1">
      <c r="A44" s="345"/>
      <c r="B44" s="345"/>
      <c r="C44" s="345"/>
      <c r="D44" s="345"/>
      <c r="E44" s="345"/>
      <c r="F44" s="345"/>
      <c r="G44" s="345"/>
      <c r="H44" s="345"/>
      <c r="I44" s="73"/>
      <c r="J44" s="346" t="s">
        <v>52</v>
      </c>
      <c r="K44" s="23">
        <f t="shared" si="0"/>
        <v>44</v>
      </c>
    </row>
    <row r="45" spans="1:15" ht="24" customHeight="1">
      <c r="A45" s="345"/>
      <c r="B45" s="345"/>
      <c r="C45" s="345"/>
      <c r="D45" s="345"/>
      <c r="E45" s="345"/>
      <c r="F45" s="345"/>
      <c r="G45" s="345"/>
      <c r="H45" s="345"/>
      <c r="I45" s="73"/>
      <c r="J45" s="333"/>
      <c r="K45" s="23">
        <f t="shared" si="0"/>
        <v>45</v>
      </c>
    </row>
    <row r="46" spans="1:15" ht="24" customHeight="1">
      <c r="A46" s="328" t="s">
        <v>47</v>
      </c>
      <c r="B46" s="328"/>
      <c r="C46" s="328"/>
      <c r="D46" s="328"/>
      <c r="E46" s="328"/>
      <c r="F46" s="328"/>
      <c r="G46" s="328"/>
      <c r="H46" s="328"/>
      <c r="I46" s="73"/>
      <c r="J46" s="329" t="s">
        <v>53</v>
      </c>
      <c r="K46" s="23">
        <f t="shared" si="0"/>
        <v>46</v>
      </c>
    </row>
    <row r="47" spans="1:15" ht="24" customHeight="1">
      <c r="A47" s="328"/>
      <c r="B47" s="328"/>
      <c r="C47" s="328"/>
      <c r="D47" s="328"/>
      <c r="E47" s="328"/>
      <c r="F47" s="328"/>
      <c r="G47" s="328"/>
      <c r="H47" s="328"/>
      <c r="I47" s="73"/>
      <c r="J47" s="330"/>
      <c r="K47" s="23">
        <f t="shared" si="0"/>
        <v>47</v>
      </c>
    </row>
    <row r="48" spans="1:15" ht="24" customHeight="1">
      <c r="A48" s="331" t="s">
        <v>4</v>
      </c>
      <c r="B48" s="331"/>
      <c r="C48" s="331"/>
      <c r="D48" s="331"/>
      <c r="E48" s="331"/>
      <c r="F48" s="331"/>
      <c r="G48" s="331"/>
      <c r="H48" s="331"/>
      <c r="I48" s="75"/>
      <c r="J48" s="332" t="s">
        <v>54</v>
      </c>
      <c r="K48" s="23">
        <f t="shared" si="0"/>
        <v>48</v>
      </c>
    </row>
    <row r="49" spans="1:11" ht="24" customHeight="1">
      <c r="A49" s="331"/>
      <c r="B49" s="331"/>
      <c r="C49" s="331"/>
      <c r="D49" s="331"/>
      <c r="E49" s="331"/>
      <c r="F49" s="331"/>
      <c r="G49" s="331"/>
      <c r="H49" s="331"/>
      <c r="I49" s="75"/>
      <c r="J49" s="33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A46:H47"/>
    <mergeCell ref="J46:J47"/>
    <mergeCell ref="A48:H49"/>
    <mergeCell ref="J48:J49"/>
    <mergeCell ref="D17:H17"/>
    <mergeCell ref="B21:B23"/>
    <mergeCell ref="D30:H30"/>
    <mergeCell ref="A41:J41"/>
    <mergeCell ref="A43:H45"/>
    <mergeCell ref="J44:J45"/>
    <mergeCell ref="D34:D36"/>
    <mergeCell ref="D28:H29"/>
    <mergeCell ref="A28:B28"/>
    <mergeCell ref="A29:B29"/>
    <mergeCell ref="J1:J3"/>
    <mergeCell ref="M1:M2"/>
    <mergeCell ref="F2:H3"/>
    <mergeCell ref="D4:H4"/>
    <mergeCell ref="A15:A16"/>
    <mergeCell ref="B15:J16"/>
    <mergeCell ref="D8:D10"/>
  </mergeCells>
  <conditionalFormatting sqref="A1:O1048576">
    <cfRule type="cellIs" dxfId="17" priority="3" operator="equal">
      <formula>0</formula>
    </cfRule>
    <cfRule type="cellIs" dxfId="16" priority="4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1227-51E1-F945-9858-8F2C303BDA4F}">
  <sheetPr codeName="Sheet3"/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6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2" t="s">
        <v>6</v>
      </c>
      <c r="B1" s="3" t="s">
        <v>77</v>
      </c>
      <c r="C1" s="22"/>
      <c r="J1" s="308" t="str">
        <f>"HLeeM - BOOK G                    "&amp;D30</f>
        <v>HLeeM - BOOK G                    2018 ON 2018-2017 AUDIT REPORT</v>
      </c>
      <c r="K1" s="23">
        <v>1</v>
      </c>
      <c r="M1" s="311" t="s">
        <v>55</v>
      </c>
    </row>
    <row r="2" spans="1:16" ht="24" customHeight="1">
      <c r="A2" s="113" t="s">
        <v>5</v>
      </c>
      <c r="B2" s="19" t="s">
        <v>78</v>
      </c>
      <c r="C2" s="22"/>
      <c r="F2" s="312" t="s">
        <v>14</v>
      </c>
      <c r="G2" s="313"/>
      <c r="H2" s="314"/>
      <c r="I2" s="25"/>
      <c r="J2" s="309"/>
      <c r="K2" s="23">
        <f t="shared" ref="K2:K49" si="0">K1+1</f>
        <v>2</v>
      </c>
      <c r="M2" s="311"/>
    </row>
    <row r="3" spans="1:16" ht="24" customHeight="1">
      <c r="A3" s="112" t="s">
        <v>7</v>
      </c>
      <c r="B3" s="3" t="s">
        <v>79</v>
      </c>
      <c r="C3" s="22"/>
      <c r="E3" s="1" t="s">
        <v>0</v>
      </c>
      <c r="F3" s="315"/>
      <c r="G3" s="316"/>
      <c r="H3" s="317"/>
      <c r="I3" s="25"/>
      <c r="J3" s="310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18" t="s">
        <v>185</v>
      </c>
      <c r="E4" s="319"/>
      <c r="F4" s="319"/>
      <c r="G4" s="319"/>
      <c r="H4" s="320"/>
      <c r="I4" s="25"/>
      <c r="J4" s="29" t="s">
        <v>17</v>
      </c>
      <c r="K4" s="23">
        <f t="shared" si="0"/>
        <v>4</v>
      </c>
      <c r="M4" s="114">
        <f>ROUND(M7/M6,3)</f>
        <v>2.1999999999999999E-2</v>
      </c>
      <c r="O4" s="12" t="s">
        <v>74</v>
      </c>
    </row>
    <row r="5" spans="1:16" ht="24" customHeight="1">
      <c r="A5" s="30" t="s">
        <v>1</v>
      </c>
      <c r="B5" s="4" t="s">
        <v>18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1" t="s">
        <v>13</v>
      </c>
      <c r="I5" s="32" t="s">
        <v>0</v>
      </c>
      <c r="J5" s="33" t="s">
        <v>19</v>
      </c>
      <c r="K5" s="23">
        <f t="shared" si="0"/>
        <v>5</v>
      </c>
    </row>
    <row r="6" spans="1:16" ht="24" customHeight="1" thickBot="1">
      <c r="A6" s="34" t="s">
        <v>69</v>
      </c>
      <c r="B6" s="2" t="s">
        <v>173</v>
      </c>
      <c r="C6" s="28"/>
      <c r="D6" s="11">
        <f>M6</f>
        <v>1093857784</v>
      </c>
      <c r="E6" s="6" t="s">
        <v>0</v>
      </c>
      <c r="F6" s="13"/>
      <c r="G6" s="6" t="s">
        <v>0</v>
      </c>
      <c r="H6" s="6"/>
      <c r="I6" s="97" t="s">
        <v>59</v>
      </c>
      <c r="J6" s="6">
        <f>SUM(D6:H6)</f>
        <v>1093857784</v>
      </c>
      <c r="K6" s="23">
        <f t="shared" si="0"/>
        <v>6</v>
      </c>
      <c r="M6" s="7">
        <v>1093857784</v>
      </c>
      <c r="O6" s="12">
        <v>1310963874</v>
      </c>
      <c r="P6" s="12" t="s">
        <v>73</v>
      </c>
    </row>
    <row r="7" spans="1:16" ht="24" customHeight="1" thickTop="1" thickBot="1">
      <c r="A7" s="35" t="s">
        <v>20</v>
      </c>
      <c r="B7" s="36" t="s">
        <v>21</v>
      </c>
      <c r="C7" s="37"/>
      <c r="D7" s="38">
        <f>M7</f>
        <v>24066040</v>
      </c>
      <c r="E7" s="12" t="s">
        <v>0</v>
      </c>
      <c r="F7" s="86">
        <f>-M7</f>
        <v>-24066040</v>
      </c>
      <c r="G7" s="13" t="s">
        <v>0</v>
      </c>
      <c r="H7" s="110" t="s">
        <v>76</v>
      </c>
      <c r="I7" s="97" t="s">
        <v>60</v>
      </c>
      <c r="J7" s="8">
        <f>SUM(D7:H7)</f>
        <v>0</v>
      </c>
      <c r="K7" s="106">
        <f t="shared" si="0"/>
        <v>7</v>
      </c>
      <c r="M7" s="6">
        <f>'Balance Sheet AR Analysis'!L15</f>
        <v>24066040</v>
      </c>
    </row>
    <row r="8" spans="1:16" ht="24" customHeight="1" thickTop="1">
      <c r="A8" s="34" t="s">
        <v>70</v>
      </c>
      <c r="B8" s="2" t="s">
        <v>49</v>
      </c>
      <c r="C8" s="37"/>
      <c r="D8" s="325" t="s">
        <v>168</v>
      </c>
      <c r="E8" s="11" t="s">
        <v>0</v>
      </c>
      <c r="F8" s="239"/>
      <c r="G8" s="13" t="s">
        <v>0</v>
      </c>
      <c r="H8" s="6">
        <f>M8</f>
        <v>241172130</v>
      </c>
      <c r="I8" s="97" t="s">
        <v>44</v>
      </c>
      <c r="J8" s="6">
        <f>SUM(D8:H8)</f>
        <v>241172130</v>
      </c>
      <c r="K8" s="23">
        <f t="shared" si="0"/>
        <v>8</v>
      </c>
      <c r="M8" s="6">
        <f>O6-M6+M7</f>
        <v>241172130</v>
      </c>
    </row>
    <row r="9" spans="1:16" ht="24" customHeight="1">
      <c r="A9" s="34" t="s">
        <v>22</v>
      </c>
      <c r="B9" s="2" t="s">
        <v>50</v>
      </c>
      <c r="C9" s="37"/>
      <c r="D9" s="326"/>
      <c r="E9" s="11" t="s">
        <v>0</v>
      </c>
      <c r="F9" s="60">
        <f>M9</f>
        <v>-1236953508</v>
      </c>
      <c r="G9" s="13" t="s">
        <v>0</v>
      </c>
      <c r="H9" s="6"/>
      <c r="I9" s="97" t="s">
        <v>9</v>
      </c>
      <c r="J9" s="6">
        <f>SUM(D9:H9)</f>
        <v>-1236953508</v>
      </c>
      <c r="K9" s="23">
        <f t="shared" si="0"/>
        <v>9</v>
      </c>
      <c r="M9" s="6">
        <v>-1236953508</v>
      </c>
    </row>
    <row r="10" spans="1:16" ht="24" customHeight="1" thickBot="1">
      <c r="A10" s="34" t="s">
        <v>23</v>
      </c>
      <c r="B10" s="2" t="s">
        <v>51</v>
      </c>
      <c r="C10" s="37"/>
      <c r="D10" s="327"/>
      <c r="E10" s="11" t="s">
        <v>0</v>
      </c>
      <c r="F10" s="60"/>
      <c r="G10" s="13" t="s">
        <v>0</v>
      </c>
      <c r="H10" s="6">
        <f>M10</f>
        <v>104645557</v>
      </c>
      <c r="I10" s="97" t="s">
        <v>61</v>
      </c>
      <c r="J10" s="6">
        <f>SUM(D10:H10)</f>
        <v>104645557</v>
      </c>
      <c r="K10" s="23">
        <f t="shared" si="0"/>
        <v>10</v>
      </c>
      <c r="M10" s="79">
        <f>178655923-74010366</f>
        <v>104645557</v>
      </c>
    </row>
    <row r="11" spans="1:16" ht="24" customHeight="1" thickBot="1">
      <c r="A11" s="40" t="s">
        <v>24</v>
      </c>
      <c r="B11" s="41" t="s">
        <v>3</v>
      </c>
      <c r="C11" s="37"/>
      <c r="D11" s="42">
        <f>SUM(D6:D10)</f>
        <v>1117923824</v>
      </c>
      <c r="E11" s="11" t="s">
        <v>0</v>
      </c>
      <c r="F11" s="240">
        <f>SUM(F6:F10)</f>
        <v>-1261019548</v>
      </c>
      <c r="G11" s="13" t="s">
        <v>0</v>
      </c>
      <c r="H11" s="43">
        <f>SUM(H6:H10)</f>
        <v>345817687</v>
      </c>
      <c r="I11" s="100" t="s">
        <v>0</v>
      </c>
      <c r="J11" s="43">
        <f>SUM(J6:J10)</f>
        <v>202721963</v>
      </c>
      <c r="K11" s="44">
        <f t="shared" si="0"/>
        <v>11</v>
      </c>
      <c r="M11" s="43">
        <f>D11</f>
        <v>1117923824</v>
      </c>
      <c r="O11" s="43">
        <f>F11</f>
        <v>-1261019548</v>
      </c>
    </row>
    <row r="12" spans="1:16" ht="24" customHeight="1" thickTop="1" thickBot="1">
      <c r="A12" s="35" t="s">
        <v>25</v>
      </c>
      <c r="B12" s="36" t="s">
        <v>26</v>
      </c>
      <c r="C12" s="37"/>
      <c r="D12" s="38">
        <f>-D7</f>
        <v>-24066040</v>
      </c>
      <c r="E12" s="12" t="s">
        <v>0</v>
      </c>
      <c r="F12" s="86">
        <f>-F7</f>
        <v>24066040</v>
      </c>
      <c r="G12" s="45" t="s">
        <v>27</v>
      </c>
      <c r="H12" s="9"/>
      <c r="I12" s="98" t="s">
        <v>61</v>
      </c>
      <c r="J12" s="8">
        <f>SUM(D12:H12)</f>
        <v>0</v>
      </c>
      <c r="K12" s="106">
        <f t="shared" si="0"/>
        <v>12</v>
      </c>
      <c r="M12" s="6">
        <f>-M7</f>
        <v>-24066040</v>
      </c>
      <c r="O12" s="6">
        <f>M7</f>
        <v>24066040</v>
      </c>
    </row>
    <row r="13" spans="1:16" ht="24" customHeight="1" thickTop="1" thickBot="1">
      <c r="A13" s="46" t="s">
        <v>28</v>
      </c>
      <c r="B13" s="47" t="s">
        <v>29</v>
      </c>
      <c r="C13" s="28"/>
      <c r="D13" s="48">
        <f>M14-M11-M12</f>
        <v>-51264987</v>
      </c>
      <c r="E13" s="6"/>
      <c r="F13" s="48">
        <f>O14-O11-O12</f>
        <v>361982664</v>
      </c>
      <c r="G13" s="21" t="s">
        <v>27</v>
      </c>
      <c r="H13" s="50">
        <f>-H11</f>
        <v>-345817687</v>
      </c>
      <c r="I13" s="99" t="s">
        <v>59</v>
      </c>
      <c r="J13" s="50">
        <f>SUM(D13:H13)</f>
        <v>-35100010</v>
      </c>
      <c r="K13" s="51">
        <f t="shared" si="0"/>
        <v>13</v>
      </c>
      <c r="M13" s="10"/>
      <c r="O13" s="10"/>
    </row>
    <row r="14" spans="1:16" ht="24" customHeight="1" thickBot="1">
      <c r="A14" s="52" t="s">
        <v>30</v>
      </c>
      <c r="B14" s="238" t="s">
        <v>184</v>
      </c>
      <c r="C14" s="28"/>
      <c r="D14" s="18">
        <f>SUM(D11:D13)</f>
        <v>1042592797</v>
      </c>
      <c r="E14" s="6" t="s">
        <v>0</v>
      </c>
      <c r="F14" s="14">
        <f>SUM(F11:F13)</f>
        <v>-874970844</v>
      </c>
      <c r="G14" s="6" t="s">
        <v>0</v>
      </c>
      <c r="H14" s="10">
        <f>SUM(H11:H13)</f>
        <v>0</v>
      </c>
      <c r="I14" s="98" t="s">
        <v>62</v>
      </c>
      <c r="J14" s="10">
        <f>SUM(J11:J13)</f>
        <v>167621953</v>
      </c>
      <c r="K14" s="23">
        <f t="shared" si="0"/>
        <v>14</v>
      </c>
      <c r="M14" s="50">
        <f>M40</f>
        <v>1042592797</v>
      </c>
      <c r="O14" s="50">
        <f>O40</f>
        <v>-874970844</v>
      </c>
    </row>
    <row r="15" spans="1:16" ht="24" customHeight="1">
      <c r="A15" s="321" t="str">
        <f>"THIS IS FY-"&amp;MID(M1,1,4)</f>
        <v>THIS IS FY-2018</v>
      </c>
      <c r="B15" s="323" t="str">
        <f ca="1">"©"&amp;RIGHT("0"&amp;MONTH(NOW()),2)&amp;"/"&amp;RIGHT("0"&amp;DAY(NOW())   +   0,2)&amp;"/"&amp;YEAR(NOW())&amp;" LAWRENCE GERARD BRUNN, CPA (PA), MBA"</f>
        <v>©07/04/2025 LAWRENCE GERARD BRUNN, CPA (PA), MBA</v>
      </c>
      <c r="C15" s="324"/>
      <c r="D15" s="323"/>
      <c r="E15" s="324"/>
      <c r="F15" s="323"/>
      <c r="G15" s="324"/>
      <c r="H15" s="323"/>
      <c r="I15" s="324"/>
      <c r="J15" s="323"/>
      <c r="K15" s="23">
        <f t="shared" si="0"/>
        <v>15</v>
      </c>
    </row>
    <row r="16" spans="1:16" ht="24" customHeight="1">
      <c r="A16" s="322"/>
      <c r="B16" s="324"/>
      <c r="C16" s="324"/>
      <c r="D16" s="324"/>
      <c r="E16" s="324"/>
      <c r="F16" s="324"/>
      <c r="G16" s="324"/>
      <c r="H16" s="324"/>
      <c r="I16" s="324"/>
      <c r="J16" s="324"/>
      <c r="K16" s="23">
        <f t="shared" si="0"/>
        <v>16</v>
      </c>
    </row>
    <row r="17" spans="1:13" ht="24" customHeight="1">
      <c r="A17" s="53" t="s">
        <v>31</v>
      </c>
      <c r="B17" s="27" t="s">
        <v>32</v>
      </c>
      <c r="C17" s="28"/>
      <c r="D17" s="334" t="s">
        <v>136</v>
      </c>
      <c r="E17" s="335"/>
      <c r="F17" s="335"/>
      <c r="G17" s="335"/>
      <c r="H17" s="336"/>
      <c r="I17" s="25"/>
      <c r="J17" s="29" t="s">
        <v>17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18</v>
      </c>
      <c r="C18" s="28"/>
      <c r="D18" s="54" t="s">
        <v>11</v>
      </c>
      <c r="E18" s="31" t="s">
        <v>0</v>
      </c>
      <c r="F18" s="55" t="s">
        <v>12</v>
      </c>
      <c r="G18" s="31" t="s">
        <v>0</v>
      </c>
      <c r="H18" s="56" t="s">
        <v>13</v>
      </c>
      <c r="I18" s="32" t="s">
        <v>0</v>
      </c>
      <c r="J18" s="57" t="s">
        <v>19</v>
      </c>
      <c r="K18" s="23">
        <f t="shared" si="0"/>
        <v>18</v>
      </c>
    </row>
    <row r="19" spans="1:13" ht="24" customHeight="1" thickTop="1" thickBot="1">
      <c r="A19" s="34" t="s">
        <v>69</v>
      </c>
      <c r="B19" s="2" t="s">
        <v>173</v>
      </c>
      <c r="C19" s="28"/>
      <c r="D19" s="7">
        <f t="shared" ref="D19:D27" si="1">IFERROR(D32*1,0)-IFERROR(D6*1,0)</f>
        <v>0</v>
      </c>
      <c r="E19" s="11" t="s">
        <v>0</v>
      </c>
      <c r="F19" s="81">
        <f t="shared" ref="F19:F27" si="2">IFERROR(F32*1,0)-IFERROR(F6*1,0)</f>
        <v>-24066040</v>
      </c>
      <c r="G19" s="13" t="s">
        <v>0</v>
      </c>
      <c r="H19" s="7">
        <f t="shared" ref="H19:H27" si="3">IFERROR(H32*1,0)-IFERROR(H6*1,0)</f>
        <v>0</v>
      </c>
      <c r="I19" s="97" t="s">
        <v>59</v>
      </c>
      <c r="J19" s="7">
        <f t="shared" ref="J19:J27" si="4">IFERROR(J32*1,0)-IFERROR(J6*1,0)</f>
        <v>-24066040</v>
      </c>
      <c r="K19" s="23">
        <f t="shared" si="0"/>
        <v>19</v>
      </c>
    </row>
    <row r="20" spans="1:13" ht="24" customHeight="1" thickTop="1" thickBot="1">
      <c r="A20" s="35" t="s">
        <v>20</v>
      </c>
      <c r="B20" s="36" t="s">
        <v>33</v>
      </c>
      <c r="C20" s="37"/>
      <c r="D20" s="38">
        <f t="shared" si="1"/>
        <v>-48132080</v>
      </c>
      <c r="E20" s="12" t="s">
        <v>0</v>
      </c>
      <c r="F20" s="82">
        <f t="shared" si="2"/>
        <v>48132080</v>
      </c>
      <c r="G20" s="13" t="s">
        <v>0</v>
      </c>
      <c r="H20" s="8">
        <f t="shared" si="3"/>
        <v>0</v>
      </c>
      <c r="I20" s="97" t="s">
        <v>60</v>
      </c>
      <c r="J20" s="8">
        <f t="shared" si="4"/>
        <v>0</v>
      </c>
      <c r="K20" s="106">
        <f t="shared" si="0"/>
        <v>20</v>
      </c>
    </row>
    <row r="21" spans="1:13" ht="24" customHeight="1" thickTop="1">
      <c r="A21" s="34" t="s">
        <v>70</v>
      </c>
      <c r="B21" s="337" t="s">
        <v>161</v>
      </c>
      <c r="C21" s="89"/>
      <c r="D21" s="39">
        <f t="shared" si="1"/>
        <v>0</v>
      </c>
      <c r="E21" s="11" t="s">
        <v>0</v>
      </c>
      <c r="F21" s="239">
        <f t="shared" si="2"/>
        <v>0</v>
      </c>
      <c r="G21" s="13" t="s">
        <v>0</v>
      </c>
      <c r="H21" s="6">
        <f t="shared" si="3"/>
        <v>0</v>
      </c>
      <c r="I21" s="97" t="s">
        <v>44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22</v>
      </c>
      <c r="B22" s="338"/>
      <c r="C22" s="89"/>
      <c r="D22" s="90">
        <f t="shared" si="1"/>
        <v>0</v>
      </c>
      <c r="E22" s="11" t="s">
        <v>0</v>
      </c>
      <c r="F22" s="60">
        <f t="shared" si="2"/>
        <v>0</v>
      </c>
      <c r="G22" s="13" t="s">
        <v>0</v>
      </c>
      <c r="H22" s="6">
        <f t="shared" si="3"/>
        <v>0</v>
      </c>
      <c r="I22" s="97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23</v>
      </c>
      <c r="B23" s="339"/>
      <c r="C23" s="89"/>
      <c r="D23" s="90">
        <f t="shared" si="1"/>
        <v>0</v>
      </c>
      <c r="E23" s="11" t="s">
        <v>0</v>
      </c>
      <c r="F23" s="60">
        <f t="shared" si="2"/>
        <v>0</v>
      </c>
      <c r="G23" s="13" t="s">
        <v>0</v>
      </c>
      <c r="H23" s="6">
        <f t="shared" si="3"/>
        <v>0</v>
      </c>
      <c r="I23" s="97" t="s">
        <v>61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09" t="s">
        <v>34</v>
      </c>
      <c r="B24" s="41" t="s">
        <v>3</v>
      </c>
      <c r="C24" s="89"/>
      <c r="D24" s="210">
        <f t="shared" si="1"/>
        <v>-48132080</v>
      </c>
      <c r="E24" s="11" t="s">
        <v>0</v>
      </c>
      <c r="F24" s="240">
        <f t="shared" si="2"/>
        <v>24066040</v>
      </c>
      <c r="G24" s="13" t="s">
        <v>0</v>
      </c>
      <c r="H24" s="43">
        <f t="shared" si="3"/>
        <v>0</v>
      </c>
      <c r="I24" s="100" t="s">
        <v>0</v>
      </c>
      <c r="J24" s="43">
        <f t="shared" si="4"/>
        <v>-24066040</v>
      </c>
      <c r="K24" s="44">
        <f t="shared" si="0"/>
        <v>24</v>
      </c>
    </row>
    <row r="25" spans="1:13" ht="24" customHeight="1" thickTop="1" thickBot="1">
      <c r="A25" s="35" t="s">
        <v>25</v>
      </c>
      <c r="B25" s="36" t="s">
        <v>35</v>
      </c>
      <c r="C25" s="89"/>
      <c r="D25" s="61">
        <f t="shared" si="1"/>
        <v>24066040</v>
      </c>
      <c r="E25" s="12" t="s">
        <v>0</v>
      </c>
      <c r="F25" s="38">
        <f t="shared" si="2"/>
        <v>-24066040</v>
      </c>
      <c r="G25" s="13" t="s">
        <v>0</v>
      </c>
      <c r="H25" s="8">
        <f t="shared" si="3"/>
        <v>0</v>
      </c>
      <c r="I25" s="98" t="s">
        <v>61</v>
      </c>
      <c r="J25" s="8">
        <f t="shared" si="4"/>
        <v>0</v>
      </c>
      <c r="K25" s="106">
        <f t="shared" si="0"/>
        <v>25</v>
      </c>
    </row>
    <row r="26" spans="1:13" ht="24" customHeight="1" thickTop="1" thickBot="1">
      <c r="A26" s="46" t="s">
        <v>28</v>
      </c>
      <c r="B26" s="47" t="s">
        <v>29</v>
      </c>
      <c r="C26" s="89"/>
      <c r="D26" s="62">
        <f t="shared" si="1"/>
        <v>24066040</v>
      </c>
      <c r="E26" s="12" t="s">
        <v>0</v>
      </c>
      <c r="F26" s="83">
        <f t="shared" si="2"/>
        <v>0</v>
      </c>
      <c r="G26" s="13" t="s">
        <v>0</v>
      </c>
      <c r="H26" s="50">
        <f t="shared" si="3"/>
        <v>0</v>
      </c>
      <c r="I26" s="99" t="s">
        <v>59</v>
      </c>
      <c r="J26" s="50">
        <f t="shared" si="4"/>
        <v>24066040</v>
      </c>
      <c r="K26" s="51">
        <f t="shared" si="0"/>
        <v>26</v>
      </c>
      <c r="M26" s="226"/>
    </row>
    <row r="27" spans="1:13" ht="24" customHeight="1">
      <c r="A27" s="16" t="s">
        <v>36</v>
      </c>
      <c r="B27" s="16" t="s">
        <v>166</v>
      </c>
      <c r="C27" s="28"/>
      <c r="D27" s="14">
        <f t="shared" si="1"/>
        <v>0</v>
      </c>
      <c r="E27" s="6" t="s">
        <v>0</v>
      </c>
      <c r="F27" s="10">
        <f t="shared" si="2"/>
        <v>0</v>
      </c>
      <c r="G27" s="6" t="s">
        <v>0</v>
      </c>
      <c r="H27" s="10">
        <f t="shared" si="3"/>
        <v>0</v>
      </c>
      <c r="I27" s="103" t="s">
        <v>62</v>
      </c>
      <c r="J27" s="10">
        <f t="shared" si="4"/>
        <v>0</v>
      </c>
      <c r="K27" s="23">
        <f t="shared" si="0"/>
        <v>27</v>
      </c>
    </row>
    <row r="28" spans="1:13" ht="24" customHeight="1">
      <c r="A28" s="352" t="s">
        <v>171</v>
      </c>
      <c r="B28" s="352"/>
      <c r="D28" s="350" t="s">
        <v>164</v>
      </c>
      <c r="E28" s="350"/>
      <c r="F28" s="350"/>
      <c r="G28" s="350"/>
      <c r="H28" s="350"/>
      <c r="I28" s="19"/>
      <c r="J28" s="236" t="s">
        <v>183</v>
      </c>
      <c r="K28" s="23">
        <f t="shared" si="0"/>
        <v>28</v>
      </c>
    </row>
    <row r="29" spans="1:13" ht="24" customHeight="1">
      <c r="A29" s="353" t="s">
        <v>170</v>
      </c>
      <c r="B29" s="353" t="s">
        <v>170</v>
      </c>
      <c r="D29" s="351"/>
      <c r="E29" s="351"/>
      <c r="F29" s="351"/>
      <c r="G29" s="351"/>
      <c r="H29" s="351"/>
      <c r="I29" s="19"/>
      <c r="J29" s="237" t="s">
        <v>165</v>
      </c>
      <c r="K29" s="23">
        <f t="shared" si="0"/>
        <v>29</v>
      </c>
    </row>
    <row r="30" spans="1:13" ht="24" customHeight="1">
      <c r="A30" s="63" t="s">
        <v>137</v>
      </c>
      <c r="B30" s="27" t="s">
        <v>37</v>
      </c>
      <c r="C30" s="92"/>
      <c r="D30" s="340" t="s">
        <v>71</v>
      </c>
      <c r="E30" s="341"/>
      <c r="F30" s="341"/>
      <c r="G30" s="341"/>
      <c r="H30" s="342"/>
      <c r="I30" s="25"/>
      <c r="J30" s="29" t="s">
        <v>17</v>
      </c>
      <c r="K30" s="23">
        <f t="shared" si="0"/>
        <v>30</v>
      </c>
    </row>
    <row r="31" spans="1:13" ht="24" customHeight="1" thickBot="1">
      <c r="A31" s="4" t="s">
        <v>1</v>
      </c>
      <c r="B31" s="4" t="s">
        <v>18</v>
      </c>
      <c r="C31" s="28"/>
      <c r="D31" s="64" t="s">
        <v>11</v>
      </c>
      <c r="E31" s="31" t="s">
        <v>0</v>
      </c>
      <c r="F31" s="54" t="s">
        <v>12</v>
      </c>
      <c r="G31" s="31" t="s">
        <v>0</v>
      </c>
      <c r="H31" s="56" t="s">
        <v>13</v>
      </c>
      <c r="I31" s="32" t="s">
        <v>0</v>
      </c>
      <c r="J31" s="57" t="s">
        <v>19</v>
      </c>
      <c r="K31" s="23">
        <f t="shared" si="0"/>
        <v>31</v>
      </c>
    </row>
    <row r="32" spans="1:13" ht="24" customHeight="1" thickTop="1" thickBot="1">
      <c r="A32" s="34" t="s">
        <v>69</v>
      </c>
      <c r="B32" s="2" t="s">
        <v>173</v>
      </c>
      <c r="C32" s="94"/>
      <c r="D32" s="81">
        <f>M32</f>
        <v>1093857784</v>
      </c>
      <c r="E32" s="6" t="s">
        <v>0</v>
      </c>
      <c r="F32" s="81">
        <f>-M33</f>
        <v>-24066040</v>
      </c>
      <c r="G32" s="11" t="s">
        <v>0</v>
      </c>
      <c r="H32" s="105" t="s">
        <v>65</v>
      </c>
      <c r="I32" s="102" t="s">
        <v>59</v>
      </c>
      <c r="J32" s="101">
        <f>SUM(D32:H32)</f>
        <v>1069791744</v>
      </c>
      <c r="K32" s="65">
        <f t="shared" si="0"/>
        <v>32</v>
      </c>
      <c r="M32" s="7">
        <f>M6</f>
        <v>1093857784</v>
      </c>
    </row>
    <row r="33" spans="1:15" ht="24" customHeight="1" thickTop="1" thickBot="1">
      <c r="A33" s="35" t="s">
        <v>20</v>
      </c>
      <c r="B33" s="17" t="s">
        <v>38</v>
      </c>
      <c r="C33" s="92"/>
      <c r="D33" s="82">
        <f>-M33</f>
        <v>-24066040</v>
      </c>
      <c r="E33" s="6" t="s">
        <v>0</v>
      </c>
      <c r="F33" s="95">
        <f>M33</f>
        <v>24066040</v>
      </c>
      <c r="G33" s="6" t="s">
        <v>0</v>
      </c>
      <c r="H33" s="9"/>
      <c r="I33" s="97" t="s">
        <v>60</v>
      </c>
      <c r="J33" s="9">
        <f>SUM(D33:H33)</f>
        <v>0</v>
      </c>
      <c r="K33" s="65">
        <f t="shared" si="0"/>
        <v>33</v>
      </c>
      <c r="M33" s="6">
        <f t="shared" ref="M33" si="5">M7</f>
        <v>24066040</v>
      </c>
    </row>
    <row r="34" spans="1:15" ht="24" customHeight="1" thickTop="1">
      <c r="A34" s="34" t="s">
        <v>70</v>
      </c>
      <c r="B34" s="2" t="s">
        <v>48</v>
      </c>
      <c r="C34" s="28"/>
      <c r="D34" s="347" t="s">
        <v>162</v>
      </c>
      <c r="E34" s="6" t="s">
        <v>0</v>
      </c>
      <c r="F34" s="6"/>
      <c r="G34" s="6" t="s">
        <v>0</v>
      </c>
      <c r="H34" s="6">
        <f>M34</f>
        <v>241172130</v>
      </c>
      <c r="I34" s="97" t="s">
        <v>44</v>
      </c>
      <c r="J34" s="13">
        <f>SUM(D34:H34)</f>
        <v>241172130</v>
      </c>
      <c r="K34" s="23">
        <f t="shared" si="0"/>
        <v>34</v>
      </c>
      <c r="M34" s="6">
        <f>O6-M32+M33</f>
        <v>241172130</v>
      </c>
    </row>
    <row r="35" spans="1:15" ht="24" customHeight="1">
      <c r="A35" s="34" t="s">
        <v>22</v>
      </c>
      <c r="B35" s="2" t="s">
        <v>39</v>
      </c>
      <c r="C35" s="28"/>
      <c r="D35" s="348"/>
      <c r="E35" s="6" t="s">
        <v>0</v>
      </c>
      <c r="F35" s="6">
        <f>M35</f>
        <v>-1236953508</v>
      </c>
      <c r="G35" s="6" t="s">
        <v>0</v>
      </c>
      <c r="H35" s="6"/>
      <c r="I35" s="97" t="s">
        <v>9</v>
      </c>
      <c r="J35" s="13">
        <f>SUM(D35:H35)</f>
        <v>-1236953508</v>
      </c>
      <c r="K35" s="23">
        <f t="shared" si="0"/>
        <v>35</v>
      </c>
      <c r="M35" s="6">
        <f t="shared" ref="M35" si="6">M9</f>
        <v>-1236953508</v>
      </c>
    </row>
    <row r="36" spans="1:15" ht="24" customHeight="1" thickBot="1">
      <c r="A36" s="34" t="s">
        <v>23</v>
      </c>
      <c r="B36" s="2" t="s">
        <v>40</v>
      </c>
      <c r="C36" s="28"/>
      <c r="D36" s="349"/>
      <c r="E36" s="6" t="s">
        <v>0</v>
      </c>
      <c r="F36" s="6"/>
      <c r="G36" s="6" t="s">
        <v>0</v>
      </c>
      <c r="H36" s="6">
        <f>M36</f>
        <v>104645557</v>
      </c>
      <c r="I36" s="97" t="s">
        <v>61</v>
      </c>
      <c r="J36" s="13">
        <f>SUM(D36:H36)</f>
        <v>104645557</v>
      </c>
      <c r="K36" s="23">
        <f t="shared" si="0"/>
        <v>36</v>
      </c>
      <c r="M36" s="79">
        <f t="shared" ref="M36" si="7">M10</f>
        <v>104645557</v>
      </c>
    </row>
    <row r="37" spans="1:15" ht="24" customHeight="1">
      <c r="A37" s="66" t="s">
        <v>138</v>
      </c>
      <c r="B37" s="41" t="s">
        <v>3</v>
      </c>
      <c r="C37" s="28"/>
      <c r="D37" s="43">
        <f>SUM(D32:D36)</f>
        <v>1069791744</v>
      </c>
      <c r="E37" s="6" t="s">
        <v>0</v>
      </c>
      <c r="F37" s="43">
        <f>SUM(F32:F36)</f>
        <v>-1236953508</v>
      </c>
      <c r="G37" s="6" t="s">
        <v>0</v>
      </c>
      <c r="H37" s="43">
        <f>SUM(H32:H36)</f>
        <v>345817687</v>
      </c>
      <c r="I37" s="100" t="s">
        <v>0</v>
      </c>
      <c r="J37" s="43">
        <f>SUM(J32:J36)</f>
        <v>178655923</v>
      </c>
      <c r="K37" s="44">
        <f t="shared" si="0"/>
        <v>37</v>
      </c>
      <c r="M37" s="43">
        <f>D37</f>
        <v>1069791744</v>
      </c>
      <c r="O37" s="43">
        <f>F37</f>
        <v>-1236953508</v>
      </c>
    </row>
    <row r="38" spans="1:15" ht="24" customHeight="1">
      <c r="A38" s="67" t="s">
        <v>0</v>
      </c>
      <c r="B38" s="68"/>
      <c r="C38" s="28"/>
      <c r="D38" s="77" t="s">
        <v>41</v>
      </c>
      <c r="E38" s="88" t="s">
        <v>0</v>
      </c>
      <c r="F38" s="78" t="s">
        <v>41</v>
      </c>
      <c r="G38" s="88" t="s">
        <v>0</v>
      </c>
      <c r="H38" s="77" t="s">
        <v>41</v>
      </c>
      <c r="I38" s="98" t="s">
        <v>61</v>
      </c>
      <c r="J38" s="77" t="s">
        <v>41</v>
      </c>
      <c r="K38" s="106">
        <f t="shared" si="0"/>
        <v>38</v>
      </c>
      <c r="M38" s="6"/>
      <c r="O38" s="6"/>
    </row>
    <row r="39" spans="1:15" ht="24" customHeight="1" thickBot="1">
      <c r="A39" s="46" t="s">
        <v>28</v>
      </c>
      <c r="B39" s="108" t="s">
        <v>140</v>
      </c>
      <c r="C39" s="28"/>
      <c r="D39" s="50">
        <f>M40-M37</f>
        <v>-27198947</v>
      </c>
      <c r="E39" s="6" t="s">
        <v>0</v>
      </c>
      <c r="F39" s="50">
        <f>O40-O37</f>
        <v>361982664</v>
      </c>
      <c r="G39" s="69" t="s">
        <v>0</v>
      </c>
      <c r="H39" s="50">
        <f>-H37</f>
        <v>-345817687</v>
      </c>
      <c r="I39" s="99" t="s">
        <v>59</v>
      </c>
      <c r="J39" s="49">
        <f>SUM(D39:H39)</f>
        <v>-11033970</v>
      </c>
      <c r="K39" s="51">
        <f t="shared" si="0"/>
        <v>39</v>
      </c>
      <c r="M39" s="10"/>
      <c r="O39" s="10"/>
    </row>
    <row r="40" spans="1:15" ht="24" customHeight="1" thickBot="1">
      <c r="A40" s="70" t="s">
        <v>139</v>
      </c>
      <c r="B40" s="71" t="s">
        <v>167</v>
      </c>
      <c r="C40" s="28"/>
      <c r="D40" s="10">
        <f>SUM(D37:D39)</f>
        <v>1042592797</v>
      </c>
      <c r="E40" s="6" t="s">
        <v>0</v>
      </c>
      <c r="F40" s="10">
        <f>SUM(F37:F39)</f>
        <v>-874970844</v>
      </c>
      <c r="G40" s="6" t="s">
        <v>0</v>
      </c>
      <c r="H40" s="10">
        <f>SUM(H37:H39)</f>
        <v>0</v>
      </c>
      <c r="I40" s="98" t="s">
        <v>62</v>
      </c>
      <c r="J40" s="10">
        <f>SUM(J37:J39)</f>
        <v>167621953</v>
      </c>
      <c r="K40" s="23">
        <f t="shared" si="0"/>
        <v>40</v>
      </c>
      <c r="M40" s="50">
        <v>1042592797</v>
      </c>
      <c r="O40" s="50">
        <v>-874970844</v>
      </c>
    </row>
    <row r="41" spans="1:15" ht="24" customHeight="1">
      <c r="A41" s="343" t="s">
        <v>174</v>
      </c>
      <c r="B41" s="343"/>
      <c r="C41" s="344"/>
      <c r="D41" s="343"/>
      <c r="E41" s="344"/>
      <c r="F41" s="343"/>
      <c r="G41" s="344"/>
      <c r="H41" s="343"/>
      <c r="I41" s="344"/>
      <c r="J41" s="343"/>
      <c r="K41" s="23">
        <f t="shared" si="0"/>
        <v>41</v>
      </c>
    </row>
    <row r="42" spans="1:15" ht="24" customHeight="1" thickBot="1">
      <c r="A42" s="72" t="s">
        <v>42</v>
      </c>
      <c r="B42" s="72" t="s">
        <v>43</v>
      </c>
      <c r="C42" s="20"/>
      <c r="D42" s="72" t="s">
        <v>44</v>
      </c>
      <c r="E42" s="20"/>
      <c r="F42" s="72" t="s">
        <v>2</v>
      </c>
      <c r="G42" s="20"/>
      <c r="H42" s="72" t="s">
        <v>8</v>
      </c>
      <c r="I42" s="20"/>
      <c r="J42" s="72" t="s">
        <v>10</v>
      </c>
      <c r="K42" s="23">
        <f t="shared" si="0"/>
        <v>42</v>
      </c>
      <c r="M42" s="12">
        <f>H34+D37</f>
        <v>1310963874</v>
      </c>
    </row>
    <row r="43" spans="1:15" ht="24" customHeight="1" thickTop="1" thickBot="1">
      <c r="A43" s="345" t="s">
        <v>45</v>
      </c>
      <c r="B43" s="345"/>
      <c r="C43" s="345"/>
      <c r="D43" s="345"/>
      <c r="E43" s="345"/>
      <c r="F43" s="345"/>
      <c r="G43" s="345"/>
      <c r="H43" s="345"/>
      <c r="I43" s="73"/>
      <c r="J43" s="74" t="s">
        <v>46</v>
      </c>
      <c r="K43" s="23">
        <f t="shared" si="0"/>
        <v>43</v>
      </c>
      <c r="M43" s="12">
        <f>M42+F35</f>
        <v>74010366</v>
      </c>
    </row>
    <row r="44" spans="1:15" ht="24" customHeight="1" thickTop="1">
      <c r="A44" s="345"/>
      <c r="B44" s="345"/>
      <c r="C44" s="345"/>
      <c r="D44" s="345"/>
      <c r="E44" s="345"/>
      <c r="F44" s="345"/>
      <c r="G44" s="345"/>
      <c r="H44" s="345"/>
      <c r="I44" s="73"/>
      <c r="J44" s="346" t="s">
        <v>52</v>
      </c>
      <c r="K44" s="23">
        <f t="shared" si="0"/>
        <v>44</v>
      </c>
    </row>
    <row r="45" spans="1:15" ht="24" customHeight="1">
      <c r="A45" s="345"/>
      <c r="B45" s="345"/>
      <c r="C45" s="345"/>
      <c r="D45" s="345"/>
      <c r="E45" s="345"/>
      <c r="F45" s="345"/>
      <c r="G45" s="345"/>
      <c r="H45" s="345"/>
      <c r="I45" s="73"/>
      <c r="J45" s="333"/>
      <c r="K45" s="23">
        <f t="shared" si="0"/>
        <v>45</v>
      </c>
    </row>
    <row r="46" spans="1:15" ht="24" customHeight="1">
      <c r="A46" s="328" t="s">
        <v>47</v>
      </c>
      <c r="B46" s="328"/>
      <c r="C46" s="328"/>
      <c r="D46" s="328"/>
      <c r="E46" s="328"/>
      <c r="F46" s="328"/>
      <c r="G46" s="328"/>
      <c r="H46" s="328"/>
      <c r="I46" s="73"/>
      <c r="J46" s="329" t="s">
        <v>53</v>
      </c>
      <c r="K46" s="23">
        <f t="shared" si="0"/>
        <v>46</v>
      </c>
    </row>
    <row r="47" spans="1:15" ht="24" customHeight="1">
      <c r="A47" s="328"/>
      <c r="B47" s="328"/>
      <c r="C47" s="328"/>
      <c r="D47" s="328"/>
      <c r="E47" s="328"/>
      <c r="F47" s="328"/>
      <c r="G47" s="328"/>
      <c r="H47" s="328"/>
      <c r="I47" s="73"/>
      <c r="J47" s="330"/>
      <c r="K47" s="23">
        <f t="shared" si="0"/>
        <v>47</v>
      </c>
    </row>
    <row r="48" spans="1:15" ht="24" customHeight="1">
      <c r="A48" s="331" t="s">
        <v>4</v>
      </c>
      <c r="B48" s="331"/>
      <c r="C48" s="331"/>
      <c r="D48" s="331"/>
      <c r="E48" s="331"/>
      <c r="F48" s="331"/>
      <c r="G48" s="331"/>
      <c r="H48" s="331"/>
      <c r="I48" s="75"/>
      <c r="J48" s="332" t="s">
        <v>54</v>
      </c>
      <c r="K48" s="23">
        <f t="shared" si="0"/>
        <v>48</v>
      </c>
    </row>
    <row r="49" spans="1:11" ht="24" customHeight="1">
      <c r="A49" s="331"/>
      <c r="B49" s="331"/>
      <c r="C49" s="331"/>
      <c r="D49" s="331"/>
      <c r="E49" s="331"/>
      <c r="F49" s="331"/>
      <c r="G49" s="331"/>
      <c r="H49" s="331"/>
      <c r="I49" s="75"/>
      <c r="J49" s="33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M1:M2"/>
    <mergeCell ref="D30:H30"/>
    <mergeCell ref="A41:J41"/>
    <mergeCell ref="A43:H45"/>
    <mergeCell ref="D17:H17"/>
    <mergeCell ref="J1:J3"/>
    <mergeCell ref="F2:H3"/>
    <mergeCell ref="D4:H4"/>
    <mergeCell ref="A15:A16"/>
    <mergeCell ref="B15:J16"/>
    <mergeCell ref="B21:B23"/>
    <mergeCell ref="D8:D10"/>
    <mergeCell ref="D34:D36"/>
    <mergeCell ref="D28:H29"/>
    <mergeCell ref="A28:B28"/>
    <mergeCell ref="A29:B29"/>
    <mergeCell ref="A48:H49"/>
    <mergeCell ref="J44:J45"/>
    <mergeCell ref="J46:J47"/>
    <mergeCell ref="J48:J49"/>
    <mergeCell ref="A46:H47"/>
  </mergeCells>
  <conditionalFormatting sqref="A1:O1048576">
    <cfRule type="cellIs" dxfId="15" priority="9" operator="equal">
      <formula>0</formula>
    </cfRule>
    <cfRule type="cellIs" dxfId="14" priority="10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7F37-CAC0-EA44-9A4B-344BC4289BD8}">
  <sheetPr codeName="Sheet11"/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6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2" t="s">
        <v>6</v>
      </c>
      <c r="B1" s="3" t="s">
        <v>77</v>
      </c>
      <c r="C1" s="22"/>
      <c r="J1" s="308" t="str">
        <f>"HLeeM - BOOK G                    "&amp;D30</f>
        <v>HLeeM - BOOK G                    2018 ON 2019-2018 AUDIT REPORT</v>
      </c>
      <c r="K1" s="23">
        <v>1</v>
      </c>
      <c r="M1" s="311" t="s">
        <v>56</v>
      </c>
    </row>
    <row r="2" spans="1:16" ht="24" customHeight="1">
      <c r="A2" s="113" t="s">
        <v>5</v>
      </c>
      <c r="B2" s="19" t="s">
        <v>78</v>
      </c>
      <c r="C2" s="22"/>
      <c r="F2" s="312" t="s">
        <v>14</v>
      </c>
      <c r="G2" s="313"/>
      <c r="H2" s="314"/>
      <c r="I2" s="25"/>
      <c r="J2" s="309"/>
      <c r="K2" s="23">
        <f t="shared" ref="K2:K49" si="0">K1+1</f>
        <v>2</v>
      </c>
      <c r="M2" s="311"/>
    </row>
    <row r="3" spans="1:16" ht="24" customHeight="1">
      <c r="A3" s="112" t="s">
        <v>7</v>
      </c>
      <c r="B3" s="3" t="s">
        <v>79</v>
      </c>
      <c r="C3" s="22"/>
      <c r="E3" s="1" t="s">
        <v>0</v>
      </c>
      <c r="F3" s="315"/>
      <c r="G3" s="316"/>
      <c r="H3" s="317"/>
      <c r="I3" s="25"/>
      <c r="J3" s="310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18" t="s">
        <v>185</v>
      </c>
      <c r="E4" s="319"/>
      <c r="F4" s="319"/>
      <c r="G4" s="319"/>
      <c r="H4" s="320"/>
      <c r="I4" s="25"/>
      <c r="J4" s="29" t="s">
        <v>17</v>
      </c>
      <c r="K4" s="23">
        <f t="shared" si="0"/>
        <v>4</v>
      </c>
      <c r="M4" s="114">
        <f>ROUND(M7/M6,3)</f>
        <v>2.1999999999999999E-2</v>
      </c>
      <c r="O4" s="12" t="s">
        <v>74</v>
      </c>
    </row>
    <row r="5" spans="1:16" ht="24" customHeight="1">
      <c r="A5" s="30" t="s">
        <v>1</v>
      </c>
      <c r="B5" s="4" t="s">
        <v>18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1" t="s">
        <v>13</v>
      </c>
      <c r="I5" s="32" t="s">
        <v>0</v>
      </c>
      <c r="J5" s="33" t="s">
        <v>19</v>
      </c>
      <c r="K5" s="23">
        <f t="shared" si="0"/>
        <v>5</v>
      </c>
    </row>
    <row r="6" spans="1:16" ht="24" customHeight="1" thickBot="1">
      <c r="A6" s="34" t="s">
        <v>69</v>
      </c>
      <c r="B6" s="2" t="s">
        <v>173</v>
      </c>
      <c r="C6" s="28"/>
      <c r="D6" s="11">
        <f>M6</f>
        <v>1093857784</v>
      </c>
      <c r="E6" s="6" t="s">
        <v>0</v>
      </c>
      <c r="F6" s="13"/>
      <c r="G6" s="6" t="s">
        <v>0</v>
      </c>
      <c r="H6" s="6"/>
      <c r="I6" s="97" t="s">
        <v>59</v>
      </c>
      <c r="J6" s="6">
        <f>SUM(D6:H6)</f>
        <v>1093857784</v>
      </c>
      <c r="K6" s="23">
        <f t="shared" si="0"/>
        <v>6</v>
      </c>
      <c r="M6" s="7">
        <f>1069791744+M7</f>
        <v>1093857784</v>
      </c>
      <c r="O6" s="12">
        <v>1310963874</v>
      </c>
      <c r="P6" s="12" t="s">
        <v>73</v>
      </c>
    </row>
    <row r="7" spans="1:16" ht="24" customHeight="1" thickTop="1" thickBot="1">
      <c r="A7" s="35" t="s">
        <v>20</v>
      </c>
      <c r="B7" s="36" t="s">
        <v>21</v>
      </c>
      <c r="C7" s="37"/>
      <c r="D7" s="38">
        <f>M7</f>
        <v>24066040</v>
      </c>
      <c r="E7" s="12" t="s">
        <v>0</v>
      </c>
      <c r="F7" s="86">
        <f>-M7</f>
        <v>-24066040</v>
      </c>
      <c r="G7" s="13" t="s">
        <v>0</v>
      </c>
      <c r="H7" s="109" t="s">
        <v>76</v>
      </c>
      <c r="I7" s="97" t="s">
        <v>60</v>
      </c>
      <c r="J7" s="8">
        <f>SUM(D7:H7)</f>
        <v>0</v>
      </c>
      <c r="K7" s="106">
        <f t="shared" si="0"/>
        <v>7</v>
      </c>
      <c r="M7" s="6">
        <f>'Balance Sheet AR Analysis'!L15</f>
        <v>24066040</v>
      </c>
    </row>
    <row r="8" spans="1:16" ht="24" customHeight="1" thickTop="1">
      <c r="A8" s="34" t="s">
        <v>70</v>
      </c>
      <c r="B8" s="2" t="s">
        <v>49</v>
      </c>
      <c r="C8" s="37"/>
      <c r="D8" s="325" t="s">
        <v>168</v>
      </c>
      <c r="E8" s="11" t="s">
        <v>0</v>
      </c>
      <c r="F8" s="239"/>
      <c r="G8" s="13" t="s">
        <v>0</v>
      </c>
      <c r="H8" s="6">
        <f>M8</f>
        <v>241172130</v>
      </c>
      <c r="I8" s="97" t="s">
        <v>44</v>
      </c>
      <c r="J8" s="6">
        <f>SUM(D8:H8)</f>
        <v>241172130</v>
      </c>
      <c r="K8" s="23">
        <f t="shared" si="0"/>
        <v>8</v>
      </c>
      <c r="M8" s="6">
        <f>O6-M6+M7</f>
        <v>241172130</v>
      </c>
    </row>
    <row r="9" spans="1:16" ht="24" customHeight="1">
      <c r="A9" s="34" t="s">
        <v>22</v>
      </c>
      <c r="B9" s="2" t="s">
        <v>50</v>
      </c>
      <c r="C9" s="37"/>
      <c r="D9" s="326"/>
      <c r="E9" s="11" t="s">
        <v>0</v>
      </c>
      <c r="F9" s="60">
        <f>M9</f>
        <v>-1236953508</v>
      </c>
      <c r="G9" s="13" t="s">
        <v>0</v>
      </c>
      <c r="H9" s="6"/>
      <c r="I9" s="97" t="s">
        <v>9</v>
      </c>
      <c r="J9" s="6">
        <f>SUM(D9:H9)</f>
        <v>-1236953508</v>
      </c>
      <c r="K9" s="23">
        <f t="shared" si="0"/>
        <v>9</v>
      </c>
      <c r="M9" s="6">
        <v>-1236953508</v>
      </c>
    </row>
    <row r="10" spans="1:16" ht="24" customHeight="1" thickBot="1">
      <c r="A10" s="34" t="s">
        <v>23</v>
      </c>
      <c r="B10" s="2" t="s">
        <v>51</v>
      </c>
      <c r="C10" s="37"/>
      <c r="D10" s="327"/>
      <c r="E10" s="11" t="s">
        <v>0</v>
      </c>
      <c r="F10" s="60"/>
      <c r="G10" s="13" t="s">
        <v>0</v>
      </c>
      <c r="H10" s="6">
        <f>M10</f>
        <v>104645557</v>
      </c>
      <c r="I10" s="97" t="s">
        <v>61</v>
      </c>
      <c r="J10" s="6">
        <f>SUM(D10:H10)</f>
        <v>104645557</v>
      </c>
      <c r="K10" s="23">
        <f t="shared" si="0"/>
        <v>10</v>
      </c>
      <c r="M10" s="79">
        <f>178655923-74010366</f>
        <v>104645557</v>
      </c>
    </row>
    <row r="11" spans="1:16" ht="24" customHeight="1" thickBot="1">
      <c r="A11" s="40" t="s">
        <v>24</v>
      </c>
      <c r="B11" s="41" t="s">
        <v>3</v>
      </c>
      <c r="C11" s="37"/>
      <c r="D11" s="42">
        <f>SUM(D6:D10)</f>
        <v>1117923824</v>
      </c>
      <c r="E11" s="11" t="s">
        <v>0</v>
      </c>
      <c r="F11" s="240">
        <f>SUM(F6:F10)</f>
        <v>-1261019548</v>
      </c>
      <c r="G11" s="13" t="s">
        <v>0</v>
      </c>
      <c r="H11" s="43">
        <f>SUM(H6:H10)</f>
        <v>345817687</v>
      </c>
      <c r="I11" s="100" t="s">
        <v>0</v>
      </c>
      <c r="J11" s="43">
        <f>SUM(J6:J10)</f>
        <v>202721963</v>
      </c>
      <c r="K11" s="44">
        <f t="shared" si="0"/>
        <v>11</v>
      </c>
      <c r="M11" s="43">
        <f>D11</f>
        <v>1117923824</v>
      </c>
      <c r="O11" s="43">
        <f>F11</f>
        <v>-1261019548</v>
      </c>
    </row>
    <row r="12" spans="1:16" ht="24" customHeight="1" thickTop="1" thickBot="1">
      <c r="A12" s="35" t="s">
        <v>25</v>
      </c>
      <c r="B12" s="36" t="s">
        <v>26</v>
      </c>
      <c r="C12" s="37"/>
      <c r="D12" s="38">
        <f>-D7</f>
        <v>-24066040</v>
      </c>
      <c r="E12" s="12" t="s">
        <v>0</v>
      </c>
      <c r="F12" s="86">
        <f>-F7</f>
        <v>24066040</v>
      </c>
      <c r="G12" s="45" t="s">
        <v>27</v>
      </c>
      <c r="H12" s="9"/>
      <c r="I12" s="98" t="s">
        <v>61</v>
      </c>
      <c r="J12" s="8">
        <f>SUM(D12:H12)</f>
        <v>0</v>
      </c>
      <c r="K12" s="106">
        <f t="shared" si="0"/>
        <v>12</v>
      </c>
      <c r="M12" s="6">
        <f>-M7</f>
        <v>-24066040</v>
      </c>
      <c r="O12" s="6">
        <f>M7</f>
        <v>24066040</v>
      </c>
    </row>
    <row r="13" spans="1:16" ht="24" customHeight="1" thickTop="1" thickBot="1">
      <c r="A13" s="46" t="s">
        <v>28</v>
      </c>
      <c r="B13" s="47" t="s">
        <v>29</v>
      </c>
      <c r="C13" s="28"/>
      <c r="D13" s="48">
        <f>M14-M11-M12</f>
        <v>-51264987</v>
      </c>
      <c r="E13" s="6"/>
      <c r="F13" s="48">
        <f>O14-O11-O12</f>
        <v>361982664</v>
      </c>
      <c r="G13" s="21" t="s">
        <v>27</v>
      </c>
      <c r="H13" s="50">
        <f>-H11</f>
        <v>-345817687</v>
      </c>
      <c r="I13" s="99" t="s">
        <v>59</v>
      </c>
      <c r="J13" s="50">
        <f>SUM(D13:H13)</f>
        <v>-35100010</v>
      </c>
      <c r="K13" s="51">
        <f t="shared" si="0"/>
        <v>13</v>
      </c>
      <c r="M13" s="10"/>
      <c r="O13" s="10"/>
    </row>
    <row r="14" spans="1:16" ht="24" customHeight="1" thickBot="1">
      <c r="A14" s="52" t="s">
        <v>30</v>
      </c>
      <c r="B14" s="238" t="s">
        <v>184</v>
      </c>
      <c r="C14" s="28"/>
      <c r="D14" s="18">
        <f>SUM(D11:D13)</f>
        <v>1042592797</v>
      </c>
      <c r="E14" s="6" t="s">
        <v>0</v>
      </c>
      <c r="F14" s="14">
        <f>SUM(F11:F13)</f>
        <v>-874970844</v>
      </c>
      <c r="G14" s="6" t="s">
        <v>0</v>
      </c>
      <c r="H14" s="10">
        <f>SUM(H11:H13)</f>
        <v>0</v>
      </c>
      <c r="I14" s="98" t="s">
        <v>62</v>
      </c>
      <c r="J14" s="10">
        <f>SUM(J11:J13)</f>
        <v>167621953</v>
      </c>
      <c r="K14" s="23">
        <f t="shared" si="0"/>
        <v>14</v>
      </c>
      <c r="M14" s="50">
        <f>M40</f>
        <v>1042592797</v>
      </c>
      <c r="O14" s="50">
        <f>O40</f>
        <v>-874970844</v>
      </c>
    </row>
    <row r="15" spans="1:16" ht="24" customHeight="1">
      <c r="A15" s="321" t="str">
        <f>"THIS IS FY-"&amp;MID(M1,1,4)</f>
        <v>THIS IS FY-2018</v>
      </c>
      <c r="B15" s="323" t="str">
        <f ca="1">"©"&amp;RIGHT("0"&amp;MONTH(NOW()),2)&amp;"/"&amp;RIGHT("0"&amp;DAY(NOW())   +   0,2)&amp;"/"&amp;YEAR(NOW())&amp;" LAWRENCE GERARD BRUNN, CPA (PA), MBA"</f>
        <v>©07/04/2025 LAWRENCE GERARD BRUNN, CPA (PA), MBA</v>
      </c>
      <c r="C15" s="324"/>
      <c r="D15" s="323"/>
      <c r="E15" s="324"/>
      <c r="F15" s="323"/>
      <c r="G15" s="324"/>
      <c r="H15" s="323"/>
      <c r="I15" s="324"/>
      <c r="J15" s="323"/>
      <c r="K15" s="23">
        <f t="shared" si="0"/>
        <v>15</v>
      </c>
    </row>
    <row r="16" spans="1:16" ht="24" customHeight="1">
      <c r="A16" s="322"/>
      <c r="B16" s="324"/>
      <c r="C16" s="324"/>
      <c r="D16" s="324"/>
      <c r="E16" s="324"/>
      <c r="F16" s="324"/>
      <c r="G16" s="324"/>
      <c r="H16" s="324"/>
      <c r="I16" s="324"/>
      <c r="J16" s="324"/>
      <c r="K16" s="23">
        <f t="shared" si="0"/>
        <v>16</v>
      </c>
    </row>
    <row r="17" spans="1:13" ht="24" customHeight="1">
      <c r="A17" s="53" t="s">
        <v>31</v>
      </c>
      <c r="B17" s="27" t="s">
        <v>32</v>
      </c>
      <c r="C17" s="28"/>
      <c r="D17" s="334" t="s">
        <v>136</v>
      </c>
      <c r="E17" s="335"/>
      <c r="F17" s="335"/>
      <c r="G17" s="335"/>
      <c r="H17" s="336"/>
      <c r="I17" s="25"/>
      <c r="J17" s="29" t="s">
        <v>17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18</v>
      </c>
      <c r="C18" s="28"/>
      <c r="D18" s="54" t="s">
        <v>11</v>
      </c>
      <c r="E18" s="31" t="s">
        <v>0</v>
      </c>
      <c r="F18" s="55" t="s">
        <v>12</v>
      </c>
      <c r="G18" s="31" t="s">
        <v>0</v>
      </c>
      <c r="H18" s="56" t="s">
        <v>13</v>
      </c>
      <c r="I18" s="32" t="s">
        <v>0</v>
      </c>
      <c r="J18" s="57" t="s">
        <v>19</v>
      </c>
      <c r="K18" s="23">
        <f t="shared" si="0"/>
        <v>18</v>
      </c>
    </row>
    <row r="19" spans="1:13" ht="24" customHeight="1" thickTop="1" thickBot="1">
      <c r="A19" s="34" t="s">
        <v>69</v>
      </c>
      <c r="B19" s="2" t="s">
        <v>173</v>
      </c>
      <c r="C19" s="37"/>
      <c r="D19" s="81">
        <f t="shared" ref="D19:D27" si="1">IFERROR(D32*1,0)-IFERROR(D6*1,0)</f>
        <v>-24066040</v>
      </c>
      <c r="E19" s="13" t="s">
        <v>0</v>
      </c>
      <c r="F19" s="7">
        <f t="shared" ref="F19:F27" si="2">IFERROR(F32*1,0)-IFERROR(F6*1,0)</f>
        <v>0</v>
      </c>
      <c r="G19" s="6" t="s">
        <v>0</v>
      </c>
      <c r="H19" s="7">
        <f t="shared" ref="H19:H27" si="3">IFERROR(H32*1,0)-IFERROR(H6*1,0)</f>
        <v>0</v>
      </c>
      <c r="I19" s="97" t="s">
        <v>59</v>
      </c>
      <c r="J19" s="7">
        <f t="shared" ref="J19:J27" si="4">IFERROR(J32*1,0)-IFERROR(J6*1,0)</f>
        <v>-24066040</v>
      </c>
      <c r="K19" s="23">
        <f t="shared" si="0"/>
        <v>19</v>
      </c>
    </row>
    <row r="20" spans="1:13" ht="24" customHeight="1" thickTop="1" thickBot="1">
      <c r="A20" s="35" t="s">
        <v>20</v>
      </c>
      <c r="B20" s="36" t="s">
        <v>33</v>
      </c>
      <c r="C20" s="37"/>
      <c r="D20" s="82">
        <f t="shared" si="1"/>
        <v>-24066040</v>
      </c>
      <c r="E20" s="58" t="s">
        <v>0</v>
      </c>
      <c r="F20" s="59">
        <f t="shared" si="2"/>
        <v>24066040</v>
      </c>
      <c r="G20" s="13" t="s">
        <v>0</v>
      </c>
      <c r="H20" s="8">
        <f t="shared" si="3"/>
        <v>0</v>
      </c>
      <c r="I20" s="97" t="s">
        <v>60</v>
      </c>
      <c r="J20" s="8">
        <f t="shared" si="4"/>
        <v>0</v>
      </c>
      <c r="K20" s="106">
        <f t="shared" si="0"/>
        <v>20</v>
      </c>
    </row>
    <row r="21" spans="1:13" ht="24" customHeight="1" thickTop="1">
      <c r="A21" s="34" t="s">
        <v>70</v>
      </c>
      <c r="B21" s="337" t="s">
        <v>161</v>
      </c>
      <c r="C21" s="89"/>
      <c r="D21" s="39">
        <f t="shared" si="1"/>
        <v>0</v>
      </c>
      <c r="E21" s="11" t="s">
        <v>0</v>
      </c>
      <c r="F21" s="239">
        <f t="shared" si="2"/>
        <v>0</v>
      </c>
      <c r="G21" s="13" t="s">
        <v>0</v>
      </c>
      <c r="H21" s="6">
        <f t="shared" si="3"/>
        <v>0</v>
      </c>
      <c r="I21" s="97" t="s">
        <v>44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22</v>
      </c>
      <c r="B22" s="338"/>
      <c r="C22" s="89"/>
      <c r="D22" s="90">
        <f t="shared" si="1"/>
        <v>0</v>
      </c>
      <c r="E22" s="11" t="s">
        <v>0</v>
      </c>
      <c r="F22" s="60">
        <f t="shared" si="2"/>
        <v>0</v>
      </c>
      <c r="G22" s="13" t="s">
        <v>0</v>
      </c>
      <c r="H22" s="6">
        <f t="shared" si="3"/>
        <v>0</v>
      </c>
      <c r="I22" s="97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23</v>
      </c>
      <c r="B23" s="339"/>
      <c r="C23" s="89"/>
      <c r="D23" s="90">
        <f t="shared" si="1"/>
        <v>0</v>
      </c>
      <c r="E23" s="11" t="s">
        <v>0</v>
      </c>
      <c r="F23" s="60">
        <f t="shared" si="2"/>
        <v>0</v>
      </c>
      <c r="G23" s="13" t="s">
        <v>0</v>
      </c>
      <c r="H23" s="6">
        <f t="shared" si="3"/>
        <v>0</v>
      </c>
      <c r="I23" s="97" t="s">
        <v>61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09" t="s">
        <v>34</v>
      </c>
      <c r="B24" s="41" t="s">
        <v>3</v>
      </c>
      <c r="C24" s="89"/>
      <c r="D24" s="210">
        <f t="shared" si="1"/>
        <v>-48132080</v>
      </c>
      <c r="E24" s="11" t="s">
        <v>0</v>
      </c>
      <c r="F24" s="240">
        <f t="shared" si="2"/>
        <v>24066040</v>
      </c>
      <c r="G24" s="13" t="s">
        <v>0</v>
      </c>
      <c r="H24" s="43">
        <f t="shared" si="3"/>
        <v>0</v>
      </c>
      <c r="I24" s="100" t="s">
        <v>0</v>
      </c>
      <c r="J24" s="43">
        <f t="shared" si="4"/>
        <v>-24066040</v>
      </c>
      <c r="K24" s="44">
        <f t="shared" si="0"/>
        <v>24</v>
      </c>
    </row>
    <row r="25" spans="1:13" ht="24" customHeight="1" thickTop="1" thickBot="1">
      <c r="A25" s="35" t="s">
        <v>25</v>
      </c>
      <c r="B25" s="36" t="s">
        <v>35</v>
      </c>
      <c r="C25" s="89"/>
      <c r="D25" s="61">
        <f t="shared" si="1"/>
        <v>24066040</v>
      </c>
      <c r="E25" s="12" t="s">
        <v>0</v>
      </c>
      <c r="F25" s="61">
        <f t="shared" si="2"/>
        <v>-24066040</v>
      </c>
      <c r="G25" s="13" t="s">
        <v>0</v>
      </c>
      <c r="H25" s="8">
        <f t="shared" si="3"/>
        <v>0</v>
      </c>
      <c r="I25" s="98" t="s">
        <v>61</v>
      </c>
      <c r="J25" s="8">
        <f t="shared" si="4"/>
        <v>0</v>
      </c>
      <c r="K25" s="106">
        <f t="shared" si="0"/>
        <v>25</v>
      </c>
    </row>
    <row r="26" spans="1:13" ht="24" customHeight="1" thickTop="1" thickBot="1">
      <c r="A26" s="46" t="s">
        <v>28</v>
      </c>
      <c r="B26" s="47" t="s">
        <v>29</v>
      </c>
      <c r="C26" s="89"/>
      <c r="D26" s="62">
        <f t="shared" si="1"/>
        <v>24066040</v>
      </c>
      <c r="E26" s="12" t="s">
        <v>0</v>
      </c>
      <c r="F26" s="83">
        <f t="shared" si="2"/>
        <v>0</v>
      </c>
      <c r="G26" s="13" t="s">
        <v>0</v>
      </c>
      <c r="H26" s="50">
        <f t="shared" si="3"/>
        <v>0</v>
      </c>
      <c r="I26" s="99" t="s">
        <v>59</v>
      </c>
      <c r="J26" s="50">
        <f t="shared" si="4"/>
        <v>24066040</v>
      </c>
      <c r="K26" s="51">
        <f t="shared" si="0"/>
        <v>26</v>
      </c>
      <c r="M26" s="226"/>
    </row>
    <row r="27" spans="1:13" ht="24" customHeight="1">
      <c r="A27" s="16" t="s">
        <v>36</v>
      </c>
      <c r="B27" s="16" t="s">
        <v>166</v>
      </c>
      <c r="C27" s="28"/>
      <c r="D27" s="91">
        <f t="shared" si="1"/>
        <v>0</v>
      </c>
      <c r="E27" s="6" t="s">
        <v>0</v>
      </c>
      <c r="F27" s="10">
        <f t="shared" si="2"/>
        <v>0</v>
      </c>
      <c r="G27" s="6" t="s">
        <v>0</v>
      </c>
      <c r="H27" s="10">
        <f t="shared" si="3"/>
        <v>0</v>
      </c>
      <c r="I27" s="103" t="s">
        <v>62</v>
      </c>
      <c r="J27" s="10">
        <f t="shared" si="4"/>
        <v>0</v>
      </c>
      <c r="K27" s="23">
        <f t="shared" si="0"/>
        <v>27</v>
      </c>
    </row>
    <row r="28" spans="1:13" ht="24" customHeight="1">
      <c r="A28" s="352" t="s">
        <v>171</v>
      </c>
      <c r="B28" s="352"/>
      <c r="D28" s="350" t="s">
        <v>164</v>
      </c>
      <c r="E28" s="350"/>
      <c r="F28" s="350"/>
      <c r="G28" s="350"/>
      <c r="H28" s="350"/>
      <c r="I28" s="19"/>
      <c r="J28" s="236" t="s">
        <v>183</v>
      </c>
      <c r="K28" s="23">
        <f t="shared" si="0"/>
        <v>28</v>
      </c>
    </row>
    <row r="29" spans="1:13" ht="24" customHeight="1">
      <c r="A29" s="353" t="s">
        <v>170</v>
      </c>
      <c r="B29" s="353" t="s">
        <v>170</v>
      </c>
      <c r="D29" s="351"/>
      <c r="E29" s="351"/>
      <c r="F29" s="351"/>
      <c r="G29" s="351"/>
      <c r="H29" s="351"/>
      <c r="I29" s="19"/>
      <c r="J29" s="237" t="s">
        <v>165</v>
      </c>
      <c r="K29" s="23">
        <f t="shared" si="0"/>
        <v>29</v>
      </c>
    </row>
    <row r="30" spans="1:13" ht="24" customHeight="1">
      <c r="A30" s="84" t="s">
        <v>137</v>
      </c>
      <c r="B30" s="27" t="s">
        <v>37</v>
      </c>
      <c r="C30" s="92"/>
      <c r="D30" s="354" t="s">
        <v>72</v>
      </c>
      <c r="E30" s="355"/>
      <c r="F30" s="355"/>
      <c r="G30" s="355"/>
      <c r="H30" s="356"/>
      <c r="I30" s="25"/>
      <c r="J30" s="29" t="s">
        <v>17</v>
      </c>
      <c r="K30" s="23">
        <f t="shared" si="0"/>
        <v>30</v>
      </c>
    </row>
    <row r="31" spans="1:13" ht="24" customHeight="1" thickBot="1">
      <c r="A31" s="4" t="s">
        <v>1</v>
      </c>
      <c r="B31" s="4" t="s">
        <v>18</v>
      </c>
      <c r="C31" s="28"/>
      <c r="D31" s="64" t="s">
        <v>11</v>
      </c>
      <c r="E31" s="31" t="s">
        <v>0</v>
      </c>
      <c r="F31" s="54" t="s">
        <v>12</v>
      </c>
      <c r="G31" s="31" t="s">
        <v>0</v>
      </c>
      <c r="H31" s="56" t="s">
        <v>13</v>
      </c>
      <c r="I31" s="32" t="s">
        <v>0</v>
      </c>
      <c r="J31" s="57" t="s">
        <v>19</v>
      </c>
      <c r="K31" s="23">
        <f t="shared" si="0"/>
        <v>31</v>
      </c>
    </row>
    <row r="32" spans="1:13" ht="24" customHeight="1" thickTop="1" thickBot="1">
      <c r="A32" s="34" t="s">
        <v>69</v>
      </c>
      <c r="B32" s="2" t="s">
        <v>173</v>
      </c>
      <c r="C32" s="93"/>
      <c r="D32" s="96">
        <f>M32</f>
        <v>1069791744</v>
      </c>
      <c r="E32" s="104" t="s">
        <v>67</v>
      </c>
      <c r="F32" s="357" t="s">
        <v>66</v>
      </c>
      <c r="G32" s="357"/>
      <c r="H32" s="358"/>
      <c r="I32" s="102" t="s">
        <v>59</v>
      </c>
      <c r="J32" s="101">
        <f>SUM(D32:H32)</f>
        <v>1069791744</v>
      </c>
      <c r="K32" s="65">
        <f t="shared" si="0"/>
        <v>32</v>
      </c>
      <c r="M32" s="7">
        <f>M6-M7</f>
        <v>1069791744</v>
      </c>
    </row>
    <row r="33" spans="1:15" ht="24" customHeight="1" thickTop="1">
      <c r="A33" s="35" t="s">
        <v>20</v>
      </c>
      <c r="B33" s="17"/>
      <c r="C33" s="89"/>
      <c r="D33" s="8"/>
      <c r="E33" s="12"/>
      <c r="F33" s="87"/>
      <c r="G33" s="13" t="s">
        <v>0</v>
      </c>
      <c r="H33" s="9"/>
      <c r="I33" s="97" t="s">
        <v>60</v>
      </c>
      <c r="J33" s="9">
        <f>SUM(D33:H33)</f>
        <v>0</v>
      </c>
      <c r="K33" s="65">
        <f t="shared" si="0"/>
        <v>33</v>
      </c>
      <c r="M33" s="6"/>
    </row>
    <row r="34" spans="1:15" ht="24" customHeight="1">
      <c r="A34" s="34" t="s">
        <v>70</v>
      </c>
      <c r="B34" s="2" t="s">
        <v>48</v>
      </c>
      <c r="C34" s="37"/>
      <c r="D34" s="359" t="s">
        <v>163</v>
      </c>
      <c r="E34" s="12" t="s">
        <v>0</v>
      </c>
      <c r="F34" s="6"/>
      <c r="G34" s="13" t="s">
        <v>0</v>
      </c>
      <c r="H34" s="6">
        <f>M34</f>
        <v>241172130</v>
      </c>
      <c r="I34" s="97" t="s">
        <v>44</v>
      </c>
      <c r="J34" s="13">
        <f>SUM(D34:H34)</f>
        <v>241172130</v>
      </c>
      <c r="K34" s="23">
        <f t="shared" si="0"/>
        <v>34</v>
      </c>
      <c r="M34" s="6">
        <f>M8</f>
        <v>241172130</v>
      </c>
    </row>
    <row r="35" spans="1:15" ht="24" customHeight="1">
      <c r="A35" s="34" t="s">
        <v>22</v>
      </c>
      <c r="B35" s="2" t="s">
        <v>39</v>
      </c>
      <c r="C35" s="37"/>
      <c r="D35" s="359"/>
      <c r="E35" s="12" t="s">
        <v>0</v>
      </c>
      <c r="F35" s="6">
        <f>M35</f>
        <v>-1236953508</v>
      </c>
      <c r="G35" s="13" t="s">
        <v>0</v>
      </c>
      <c r="H35" s="6"/>
      <c r="I35" s="97" t="s">
        <v>9</v>
      </c>
      <c r="J35" s="13">
        <f>SUM(D35:H35)</f>
        <v>-1236953508</v>
      </c>
      <c r="K35" s="23">
        <f t="shared" si="0"/>
        <v>35</v>
      </c>
      <c r="M35" s="6">
        <f>M9</f>
        <v>-1236953508</v>
      </c>
    </row>
    <row r="36" spans="1:15" ht="24" customHeight="1" thickBot="1">
      <c r="A36" s="34" t="s">
        <v>23</v>
      </c>
      <c r="B36" s="2" t="s">
        <v>40</v>
      </c>
      <c r="C36" s="37"/>
      <c r="D36" s="360"/>
      <c r="E36" s="12" t="s">
        <v>0</v>
      </c>
      <c r="F36" s="79"/>
      <c r="G36" s="13" t="s">
        <v>0</v>
      </c>
      <c r="H36" s="6">
        <f>M36</f>
        <v>104645557</v>
      </c>
      <c r="I36" s="97" t="s">
        <v>61</v>
      </c>
      <c r="J36" s="13">
        <f>SUM(D36:H36)</f>
        <v>104645557</v>
      </c>
      <c r="K36" s="23">
        <f t="shared" si="0"/>
        <v>36</v>
      </c>
      <c r="M36" s="79">
        <f>M10</f>
        <v>104645557</v>
      </c>
    </row>
    <row r="37" spans="1:15" ht="24" customHeight="1">
      <c r="A37" s="66" t="s">
        <v>138</v>
      </c>
      <c r="B37" s="41" t="s">
        <v>3</v>
      </c>
      <c r="C37" s="28"/>
      <c r="D37" s="43">
        <f>SUM(D32:D36)</f>
        <v>1069791744</v>
      </c>
      <c r="E37" s="6" t="s">
        <v>0</v>
      </c>
      <c r="F37" s="43">
        <f>SUM(F32:F36)</f>
        <v>-1236953508</v>
      </c>
      <c r="G37" s="6" t="s">
        <v>0</v>
      </c>
      <c r="H37" s="43">
        <f>SUM(H32:H36)</f>
        <v>345817687</v>
      </c>
      <c r="I37" s="100" t="s">
        <v>0</v>
      </c>
      <c r="J37" s="43">
        <f>SUM(J32:J36)</f>
        <v>178655923</v>
      </c>
      <c r="K37" s="44">
        <f t="shared" si="0"/>
        <v>37</v>
      </c>
      <c r="M37" s="43">
        <f>D37</f>
        <v>1069791744</v>
      </c>
      <c r="O37" s="43">
        <f>F37</f>
        <v>-1236953508</v>
      </c>
    </row>
    <row r="38" spans="1:15" ht="24" customHeight="1">
      <c r="A38" s="67" t="s">
        <v>0</v>
      </c>
      <c r="B38" s="68"/>
      <c r="C38" s="28"/>
      <c r="D38" s="77" t="s">
        <v>41</v>
      </c>
      <c r="E38" s="88" t="s">
        <v>0</v>
      </c>
      <c r="F38" s="78" t="s">
        <v>41</v>
      </c>
      <c r="G38" s="88" t="s">
        <v>0</v>
      </c>
      <c r="H38" s="77" t="s">
        <v>41</v>
      </c>
      <c r="I38" s="98" t="s">
        <v>61</v>
      </c>
      <c r="J38" s="77" t="s">
        <v>41</v>
      </c>
      <c r="K38" s="106">
        <f t="shared" si="0"/>
        <v>38</v>
      </c>
      <c r="M38" s="6"/>
      <c r="O38" s="6"/>
    </row>
    <row r="39" spans="1:15" ht="24" customHeight="1" thickBot="1">
      <c r="A39" s="46" t="s">
        <v>28</v>
      </c>
      <c r="B39" s="108" t="s">
        <v>140</v>
      </c>
      <c r="C39" s="28"/>
      <c r="D39" s="50">
        <f>M40-M37</f>
        <v>-27198947</v>
      </c>
      <c r="E39" s="6" t="s">
        <v>0</v>
      </c>
      <c r="F39" s="50">
        <f>O40-O37</f>
        <v>361982664</v>
      </c>
      <c r="G39" s="69" t="s">
        <v>0</v>
      </c>
      <c r="H39" s="50">
        <f>-H37</f>
        <v>-345817687</v>
      </c>
      <c r="I39" s="99" t="s">
        <v>59</v>
      </c>
      <c r="J39" s="49">
        <f>SUM(D39:H39)</f>
        <v>-11033970</v>
      </c>
      <c r="K39" s="51">
        <f t="shared" si="0"/>
        <v>39</v>
      </c>
      <c r="M39" s="10"/>
      <c r="O39" s="10"/>
    </row>
    <row r="40" spans="1:15" ht="24" customHeight="1" thickBot="1">
      <c r="A40" s="70" t="s">
        <v>139</v>
      </c>
      <c r="B40" s="71" t="s">
        <v>167</v>
      </c>
      <c r="C40" s="28"/>
      <c r="D40" s="10">
        <f>SUM(D37:D39)</f>
        <v>1042592797</v>
      </c>
      <c r="E40" s="6" t="s">
        <v>0</v>
      </c>
      <c r="F40" s="10">
        <f>SUM(F37:F39)</f>
        <v>-874970844</v>
      </c>
      <c r="G40" s="6" t="s">
        <v>0</v>
      </c>
      <c r="H40" s="10">
        <f>SUM(H37:H39)</f>
        <v>0</v>
      </c>
      <c r="I40" s="98" t="s">
        <v>62</v>
      </c>
      <c r="J40" s="10">
        <f>SUM(J37:J39)</f>
        <v>167621953</v>
      </c>
      <c r="K40" s="23">
        <f t="shared" si="0"/>
        <v>40</v>
      </c>
      <c r="M40" s="50">
        <v>1042592797</v>
      </c>
      <c r="O40" s="50">
        <v>-874970844</v>
      </c>
    </row>
    <row r="41" spans="1:15" ht="24" customHeight="1">
      <c r="A41" s="343" t="s">
        <v>174</v>
      </c>
      <c r="B41" s="343"/>
      <c r="C41" s="344"/>
      <c r="D41" s="343"/>
      <c r="E41" s="344"/>
      <c r="F41" s="343"/>
      <c r="G41" s="344"/>
      <c r="H41" s="343"/>
      <c r="I41" s="344"/>
      <c r="J41" s="343"/>
      <c r="K41" s="23">
        <f t="shared" si="0"/>
        <v>41</v>
      </c>
    </row>
    <row r="42" spans="1:15" ht="24" customHeight="1" thickBot="1">
      <c r="A42" s="72" t="s">
        <v>42</v>
      </c>
      <c r="B42" s="72" t="s">
        <v>43</v>
      </c>
      <c r="C42" s="20"/>
      <c r="D42" s="72" t="s">
        <v>44</v>
      </c>
      <c r="E42" s="20"/>
      <c r="F42" s="72" t="s">
        <v>2</v>
      </c>
      <c r="G42" s="20"/>
      <c r="H42" s="72" t="s">
        <v>8</v>
      </c>
      <c r="I42" s="20"/>
      <c r="J42" s="72" t="s">
        <v>10</v>
      </c>
      <c r="K42" s="23">
        <f t="shared" si="0"/>
        <v>42</v>
      </c>
      <c r="M42" s="12">
        <f>H34+D37</f>
        <v>1310963874</v>
      </c>
    </row>
    <row r="43" spans="1:15" ht="24" customHeight="1" thickTop="1" thickBot="1">
      <c r="A43" s="345" t="s">
        <v>45</v>
      </c>
      <c r="B43" s="345"/>
      <c r="C43" s="345"/>
      <c r="D43" s="345"/>
      <c r="E43" s="345"/>
      <c r="F43" s="345"/>
      <c r="G43" s="345"/>
      <c r="H43" s="345"/>
      <c r="I43" s="73"/>
      <c r="J43" s="74" t="s">
        <v>46</v>
      </c>
      <c r="K43" s="23">
        <f t="shared" si="0"/>
        <v>43</v>
      </c>
      <c r="M43" s="12">
        <f>M42+F35</f>
        <v>74010366</v>
      </c>
    </row>
    <row r="44" spans="1:15" ht="24" customHeight="1" thickTop="1">
      <c r="A44" s="345"/>
      <c r="B44" s="345"/>
      <c r="C44" s="345"/>
      <c r="D44" s="345"/>
      <c r="E44" s="345"/>
      <c r="F44" s="345"/>
      <c r="G44" s="345"/>
      <c r="H44" s="345"/>
      <c r="I44" s="73"/>
      <c r="J44" s="346" t="s">
        <v>52</v>
      </c>
      <c r="K44" s="23">
        <f t="shared" si="0"/>
        <v>44</v>
      </c>
    </row>
    <row r="45" spans="1:15" ht="24" customHeight="1">
      <c r="A45" s="345"/>
      <c r="B45" s="345"/>
      <c r="C45" s="345"/>
      <c r="D45" s="345"/>
      <c r="E45" s="345"/>
      <c r="F45" s="345"/>
      <c r="G45" s="345"/>
      <c r="H45" s="345"/>
      <c r="I45" s="73"/>
      <c r="J45" s="333"/>
      <c r="K45" s="23">
        <f t="shared" si="0"/>
        <v>45</v>
      </c>
    </row>
    <row r="46" spans="1:15" ht="24" customHeight="1">
      <c r="A46" s="328" t="s">
        <v>47</v>
      </c>
      <c r="B46" s="328"/>
      <c r="C46" s="328"/>
      <c r="D46" s="328"/>
      <c r="E46" s="328"/>
      <c r="F46" s="328"/>
      <c r="G46" s="328"/>
      <c r="H46" s="328"/>
      <c r="I46" s="73"/>
      <c r="J46" s="329" t="s">
        <v>53</v>
      </c>
      <c r="K46" s="23">
        <f t="shared" si="0"/>
        <v>46</v>
      </c>
    </row>
    <row r="47" spans="1:15" ht="24" customHeight="1">
      <c r="A47" s="328"/>
      <c r="B47" s="328"/>
      <c r="C47" s="328"/>
      <c r="D47" s="328"/>
      <c r="E47" s="328"/>
      <c r="F47" s="328"/>
      <c r="G47" s="328"/>
      <c r="H47" s="328"/>
      <c r="I47" s="73"/>
      <c r="J47" s="330"/>
      <c r="K47" s="23">
        <f t="shared" si="0"/>
        <v>47</v>
      </c>
    </row>
    <row r="48" spans="1:15" ht="24" customHeight="1">
      <c r="A48" s="331" t="s">
        <v>4</v>
      </c>
      <c r="B48" s="331"/>
      <c r="C48" s="331"/>
      <c r="D48" s="331"/>
      <c r="E48" s="331"/>
      <c r="F48" s="331"/>
      <c r="G48" s="331"/>
      <c r="H48" s="331"/>
      <c r="I48" s="75"/>
      <c r="J48" s="332" t="s">
        <v>54</v>
      </c>
      <c r="K48" s="23">
        <f t="shared" si="0"/>
        <v>48</v>
      </c>
    </row>
    <row r="49" spans="1:11" ht="24" customHeight="1">
      <c r="A49" s="331"/>
      <c r="B49" s="331"/>
      <c r="C49" s="331"/>
      <c r="D49" s="331"/>
      <c r="E49" s="331"/>
      <c r="F49" s="331"/>
      <c r="G49" s="331"/>
      <c r="H49" s="331"/>
      <c r="I49" s="75"/>
      <c r="J49" s="33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2">
    <mergeCell ref="J1:J3"/>
    <mergeCell ref="M1:M2"/>
    <mergeCell ref="F2:H3"/>
    <mergeCell ref="D4:H4"/>
    <mergeCell ref="A15:A16"/>
    <mergeCell ref="B15:J16"/>
    <mergeCell ref="D8:D10"/>
    <mergeCell ref="A46:H47"/>
    <mergeCell ref="J46:J47"/>
    <mergeCell ref="A48:H49"/>
    <mergeCell ref="J48:J49"/>
    <mergeCell ref="D17:H17"/>
    <mergeCell ref="D30:H30"/>
    <mergeCell ref="A41:J41"/>
    <mergeCell ref="A43:H45"/>
    <mergeCell ref="J44:J45"/>
    <mergeCell ref="F32:H32"/>
    <mergeCell ref="B21:B23"/>
    <mergeCell ref="D34:D36"/>
    <mergeCell ref="D28:H29"/>
    <mergeCell ref="A28:B28"/>
    <mergeCell ref="A29:B29"/>
  </mergeCells>
  <conditionalFormatting sqref="A1:O1048576">
    <cfRule type="cellIs" dxfId="13" priority="9" operator="equal">
      <formula>0</formula>
    </cfRule>
    <cfRule type="cellIs" dxfId="12" priority="10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DF29-9C9D-144F-B659-1EFAB141A766}">
  <sheetPr codeName="Sheet12"/>
  <dimension ref="A1:O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6" customWidth="1"/>
    <col min="12" max="16384" width="14" style="12"/>
  </cols>
  <sheetData>
    <row r="1" spans="1:15" ht="24" customHeight="1">
      <c r="A1" s="112" t="s">
        <v>6</v>
      </c>
      <c r="B1" s="3" t="s">
        <v>77</v>
      </c>
      <c r="C1" s="22"/>
      <c r="J1" s="364" t="str">
        <f>"HLeeM - BOOK G                    "&amp;D30</f>
        <v>HLeeM - BOOK G                    2018 DIFF:  2019-2018 MINUS 2018-2017</v>
      </c>
      <c r="K1" s="23">
        <v>1</v>
      </c>
      <c r="M1" s="311" t="s">
        <v>63</v>
      </c>
    </row>
    <row r="2" spans="1:15" ht="24" customHeight="1">
      <c r="A2" s="113" t="s">
        <v>5</v>
      </c>
      <c r="B2" s="19" t="s">
        <v>78</v>
      </c>
      <c r="C2" s="22"/>
      <c r="F2" s="367" t="s">
        <v>64</v>
      </c>
      <c r="G2" s="368"/>
      <c r="H2" s="369"/>
      <c r="I2" s="25"/>
      <c r="J2" s="365"/>
      <c r="K2" s="23">
        <f t="shared" ref="K2:K49" si="0">K1+1</f>
        <v>2</v>
      </c>
      <c r="M2" s="311"/>
    </row>
    <row r="3" spans="1:15" ht="24" customHeight="1">
      <c r="A3" s="112" t="s">
        <v>7</v>
      </c>
      <c r="B3" s="3" t="s">
        <v>79</v>
      </c>
      <c r="C3" s="22"/>
      <c r="E3" s="1" t="s">
        <v>0</v>
      </c>
      <c r="F3" s="370"/>
      <c r="G3" s="371"/>
      <c r="H3" s="372"/>
      <c r="I3" s="25"/>
      <c r="J3" s="366"/>
      <c r="K3" s="23">
        <f t="shared" si="0"/>
        <v>3</v>
      </c>
    </row>
    <row r="4" spans="1:15" ht="24" customHeight="1">
      <c r="A4" s="26" t="s">
        <v>15</v>
      </c>
      <c r="B4" s="27" t="s">
        <v>16</v>
      </c>
      <c r="C4" s="28"/>
      <c r="D4" s="318" t="s">
        <v>185</v>
      </c>
      <c r="E4" s="319"/>
      <c r="F4" s="319"/>
      <c r="G4" s="319"/>
      <c r="H4" s="320"/>
      <c r="I4" s="25"/>
      <c r="J4" s="29" t="s">
        <v>17</v>
      </c>
      <c r="K4" s="23">
        <f t="shared" si="0"/>
        <v>4</v>
      </c>
    </row>
    <row r="5" spans="1:15" ht="24" customHeight="1">
      <c r="A5" s="30" t="s">
        <v>1</v>
      </c>
      <c r="B5" s="4" t="s">
        <v>18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1" t="s">
        <v>13</v>
      </c>
      <c r="I5" s="32" t="s">
        <v>0</v>
      </c>
      <c r="J5" s="33" t="s">
        <v>19</v>
      </c>
      <c r="K5" s="23">
        <f t="shared" si="0"/>
        <v>5</v>
      </c>
    </row>
    <row r="6" spans="1:15" ht="24" customHeight="1">
      <c r="A6" s="34" t="s">
        <v>69</v>
      </c>
      <c r="B6" s="2" t="s">
        <v>173</v>
      </c>
      <c r="C6" s="37"/>
      <c r="D6" s="7">
        <f>IFERROR('2018 on 2019-2018 Audit Report'!D6*1,0)-IFERROR('2018 on 2018-2017 Audit Report'!D6*1,0)</f>
        <v>0</v>
      </c>
      <c r="E6" s="12"/>
      <c r="F6" s="7">
        <f>IFERROR('2018 on 2019-2018 Audit Report'!F6*1,0)-IFERROR('2018 on 2018-2017 Audit Report'!F6*1,0)</f>
        <v>0</v>
      </c>
      <c r="G6" s="13" t="s">
        <v>0</v>
      </c>
      <c r="H6" s="6">
        <f>IFERROR('2018 on 2019-2018 Audit Report'!H6*1,0)-IFERROR('2018 on 2018-2017 Audit Report'!H6*1,0)</f>
        <v>0</v>
      </c>
      <c r="I6" s="97" t="s">
        <v>59</v>
      </c>
      <c r="J6" s="6">
        <f>IFERROR('2018 on 2019-2018 Audit Report'!J6*1,0)-IFERROR('2018 on 2018-2017 Audit Report'!J6*1,0)</f>
        <v>0</v>
      </c>
      <c r="K6" s="23">
        <f t="shared" si="0"/>
        <v>6</v>
      </c>
    </row>
    <row r="7" spans="1:15" ht="24" customHeight="1">
      <c r="A7" s="35" t="s">
        <v>20</v>
      </c>
      <c r="B7" s="36" t="s">
        <v>21</v>
      </c>
      <c r="C7" s="37"/>
      <c r="D7" s="8">
        <f>IFERROR('2018 on 2019-2018 Audit Report'!D7*1,0)-IFERROR('2018 on 2018-2017 Audit Report'!D7*1,0)</f>
        <v>0</v>
      </c>
      <c r="E7" s="12"/>
      <c r="F7" s="87">
        <f>IFERROR('2018 on 2019-2018 Audit Report'!F7*1,0)-IFERROR('2018 on 2018-2017 Audit Report'!F7*1,0)</f>
        <v>0</v>
      </c>
      <c r="G7" s="13" t="s">
        <v>0</v>
      </c>
      <c r="H7" s="80">
        <f>IFERROR('2018 on 2019-2018 Audit Report'!H7*1,0)-IFERROR('2018 on 2018-2017 Audit Report'!H7*1,0)</f>
        <v>0</v>
      </c>
      <c r="I7" s="97" t="s">
        <v>60</v>
      </c>
      <c r="J7" s="8">
        <f>IFERROR('2018 on 2019-2018 Audit Report'!J7*1,0)-IFERROR('2018 on 2018-2017 Audit Report'!J7*1,0)</f>
        <v>0</v>
      </c>
      <c r="K7" s="106">
        <f t="shared" si="0"/>
        <v>7</v>
      </c>
    </row>
    <row r="8" spans="1:15" ht="24" customHeight="1">
      <c r="A8" s="34" t="s">
        <v>70</v>
      </c>
      <c r="B8" s="2" t="s">
        <v>49</v>
      </c>
      <c r="C8" s="37"/>
      <c r="D8" s="6">
        <f>IFERROR('2018 on 2019-2018 Audit Report'!D8*1,0)-IFERROR('2018 on 2018-2017 Audit Report'!D8*1,0)</f>
        <v>0</v>
      </c>
      <c r="E8" s="12"/>
      <c r="F8" s="6">
        <f>IFERROR('2018 on 2019-2018 Audit Report'!F8*1,0)-IFERROR('2018 on 2018-2017 Audit Report'!F8*1,0)</f>
        <v>0</v>
      </c>
      <c r="G8" s="13" t="s">
        <v>0</v>
      </c>
      <c r="H8" s="6">
        <f>IFERROR('2018 on 2019-2018 Audit Report'!H8*1,0)-IFERROR('2018 on 2018-2017 Audit Report'!H8*1,0)</f>
        <v>0</v>
      </c>
      <c r="I8" s="97" t="s">
        <v>44</v>
      </c>
      <c r="J8" s="6">
        <f>IFERROR('2018 on 2019-2018 Audit Report'!J8*1,0)-IFERROR('2018 on 2018-2017 Audit Report'!J8*1,0)</f>
        <v>0</v>
      </c>
      <c r="K8" s="23">
        <f t="shared" si="0"/>
        <v>8</v>
      </c>
    </row>
    <row r="9" spans="1:15" ht="24" customHeight="1">
      <c r="A9" s="34" t="s">
        <v>22</v>
      </c>
      <c r="B9" s="2" t="s">
        <v>50</v>
      </c>
      <c r="C9" s="37"/>
      <c r="D9" s="6">
        <f>IFERROR('2018 on 2019-2018 Audit Report'!D9*1,0)-IFERROR('2018 on 2018-2017 Audit Report'!D9*1,0)</f>
        <v>0</v>
      </c>
      <c r="E9" s="12"/>
      <c r="F9" s="6">
        <f>IFERROR('2018 on 2019-2018 Audit Report'!F9*1,0)-IFERROR('2018 on 2018-2017 Audit Report'!F9*1,0)</f>
        <v>0</v>
      </c>
      <c r="G9" s="13" t="s">
        <v>0</v>
      </c>
      <c r="H9" s="6">
        <f>IFERROR('2018 on 2019-2018 Audit Report'!H9*1,0)-IFERROR('2018 on 2018-2017 Audit Report'!H9*1,0)</f>
        <v>0</v>
      </c>
      <c r="I9" s="97" t="s">
        <v>9</v>
      </c>
      <c r="J9" s="6">
        <f>IFERROR('2018 on 2019-2018 Audit Report'!J9*1,0)-IFERROR('2018 on 2018-2017 Audit Report'!J9*1,0)</f>
        <v>0</v>
      </c>
      <c r="K9" s="23">
        <f t="shared" si="0"/>
        <v>9</v>
      </c>
    </row>
    <row r="10" spans="1:15" ht="24" customHeight="1" thickBot="1">
      <c r="A10" s="34" t="s">
        <v>23</v>
      </c>
      <c r="B10" s="2" t="s">
        <v>51</v>
      </c>
      <c r="C10" s="37"/>
      <c r="D10" s="79">
        <f>IFERROR('2018 on 2019-2018 Audit Report'!D10*1,0)-IFERROR('2018 on 2018-2017 Audit Report'!D10*1,0)</f>
        <v>0</v>
      </c>
      <c r="E10" s="12"/>
      <c r="F10" s="79">
        <f>IFERROR('2018 on 2019-2018 Audit Report'!F10*1,0)-IFERROR('2018 on 2018-2017 Audit Report'!F10*1,0)</f>
        <v>0</v>
      </c>
      <c r="G10" s="13" t="s">
        <v>0</v>
      </c>
      <c r="H10" s="6">
        <f>IFERROR('2018 on 2019-2018 Audit Report'!H10*1,0)-IFERROR('2018 on 2018-2017 Audit Report'!H10*1,0)</f>
        <v>0</v>
      </c>
      <c r="I10" s="97" t="s">
        <v>61</v>
      </c>
      <c r="J10" s="6">
        <f>IFERROR('2018 on 2019-2018 Audit Report'!J10*1,0)-IFERROR('2018 on 2018-2017 Audit Report'!J10*1,0)</f>
        <v>0</v>
      </c>
      <c r="K10" s="23">
        <f t="shared" si="0"/>
        <v>10</v>
      </c>
    </row>
    <row r="11" spans="1:15" ht="24" customHeight="1">
      <c r="A11" s="40" t="s">
        <v>24</v>
      </c>
      <c r="B11" s="41" t="s">
        <v>3</v>
      </c>
      <c r="C11" s="37"/>
      <c r="D11" s="43">
        <f>IFERROR('2018 on 2019-2018 Audit Report'!D11*1,0)-IFERROR('2018 on 2018-2017 Audit Report'!D11*1,0)</f>
        <v>0</v>
      </c>
      <c r="E11" s="12"/>
      <c r="F11" s="43">
        <f>IFERROR('2018 on 2019-2018 Audit Report'!F11*1,0)-IFERROR('2018 on 2018-2017 Audit Report'!F11*1,0)</f>
        <v>0</v>
      </c>
      <c r="G11" s="13" t="s">
        <v>0</v>
      </c>
      <c r="H11" s="43">
        <f>IFERROR('2018 on 2019-2018 Audit Report'!H11*1,0)-IFERROR('2018 on 2018-2017 Audit Report'!H11*1,0)</f>
        <v>0</v>
      </c>
      <c r="I11" s="100"/>
      <c r="J11" s="43">
        <f>IFERROR('2018 on 2019-2018 Audit Report'!J11*1,0)-IFERROR('2018 on 2018-2017 Audit Report'!J11*1,0)</f>
        <v>0</v>
      </c>
      <c r="K11" s="44">
        <f t="shared" si="0"/>
        <v>11</v>
      </c>
    </row>
    <row r="12" spans="1:15" ht="24" customHeight="1">
      <c r="A12" s="35" t="s">
        <v>25</v>
      </c>
      <c r="B12" s="36" t="s">
        <v>26</v>
      </c>
      <c r="C12" s="37"/>
      <c r="D12" s="8">
        <f>IFERROR('2018 on 2019-2018 Audit Report'!D12*1,0)-IFERROR('2018 on 2018-2017 Audit Report'!D12*1,0)</f>
        <v>0</v>
      </c>
      <c r="E12" s="12"/>
      <c r="F12" s="87">
        <f>IFERROR('2018 on 2019-2018 Audit Report'!F12*1,0)-IFERROR('2018 on 2018-2017 Audit Report'!F12*1,0)</f>
        <v>0</v>
      </c>
      <c r="G12" s="13"/>
      <c r="H12" s="9">
        <f>IFERROR('2018 on 2019-2018 Audit Report'!H12*1,0)-IFERROR('2018 on 2018-2017 Audit Report'!H12*1,0)</f>
        <v>0</v>
      </c>
      <c r="I12" s="98" t="s">
        <v>61</v>
      </c>
      <c r="J12" s="8">
        <f>IFERROR('2018 on 2019-2018 Audit Report'!J12*1,0)-IFERROR('2018 on 2018-2017 Audit Report'!J12*1,0)</f>
        <v>0</v>
      </c>
      <c r="K12" s="106">
        <f t="shared" si="0"/>
        <v>12</v>
      </c>
    </row>
    <row r="13" spans="1:15" ht="24" customHeight="1" thickBot="1">
      <c r="A13" s="46" t="s">
        <v>28</v>
      </c>
      <c r="B13" s="47" t="s">
        <v>29</v>
      </c>
      <c r="C13" s="37"/>
      <c r="D13" s="50">
        <f>IFERROR('2018 on 2019-2018 Audit Report'!D13*1,0)-IFERROR('2018 on 2018-2017 Audit Report'!D13*1,0)</f>
        <v>0</v>
      </c>
      <c r="E13" s="12"/>
      <c r="F13" s="50">
        <f>IFERROR('2018 on 2019-2018 Audit Report'!F13*1,0)-IFERROR('2018 on 2018-2017 Audit Report'!F13*1,0)</f>
        <v>0</v>
      </c>
      <c r="G13" s="13"/>
      <c r="H13" s="50">
        <f>IFERROR('2018 on 2019-2018 Audit Report'!H13*1,0)-IFERROR('2018 on 2018-2017 Audit Report'!H13*1,0)</f>
        <v>0</v>
      </c>
      <c r="I13" s="99" t="s">
        <v>59</v>
      </c>
      <c r="J13" s="50">
        <f>IFERROR('2018 on 2019-2018 Audit Report'!J13*1,0)-IFERROR('2018 on 2018-2017 Audit Report'!J13*1,0)</f>
        <v>0</v>
      </c>
      <c r="K13" s="51">
        <f t="shared" si="0"/>
        <v>13</v>
      </c>
    </row>
    <row r="14" spans="1:15" ht="24" customHeight="1">
      <c r="A14" s="52" t="s">
        <v>30</v>
      </c>
      <c r="B14" s="238" t="s">
        <v>184</v>
      </c>
      <c r="C14" s="28"/>
      <c r="D14" s="18">
        <f>IFERROR('2018 on 2019-2018 Audit Report'!D14*1,0)-IFERROR('2018 on 2018-2017 Audit Report'!D14*1,0)</f>
        <v>0</v>
      </c>
      <c r="E14" s="6"/>
      <c r="F14" s="14">
        <f>IFERROR('2018 on 2019-2018 Audit Report'!F14*1,0)-IFERROR('2018 on 2018-2017 Audit Report'!F14*1,0)</f>
        <v>0</v>
      </c>
      <c r="G14" s="6" t="s">
        <v>0</v>
      </c>
      <c r="H14" s="10">
        <f>IFERROR('2018 on 2019-2018 Audit Report'!H14*1,0)-IFERROR('2018 on 2018-2017 Audit Report'!H14*1,0)</f>
        <v>0</v>
      </c>
      <c r="I14" s="98" t="s">
        <v>62</v>
      </c>
      <c r="J14" s="10">
        <f>IFERROR('2018 on 2019-2018 Audit Report'!J14*1,0)-IFERROR('2018 on 2018-2017 Audit Report'!J14*1,0)</f>
        <v>0</v>
      </c>
      <c r="K14" s="23">
        <f t="shared" si="0"/>
        <v>14</v>
      </c>
      <c r="O14" s="12">
        <f>O40</f>
        <v>0</v>
      </c>
    </row>
    <row r="15" spans="1:15" ht="24" customHeight="1">
      <c r="A15" s="321" t="s">
        <v>57</v>
      </c>
      <c r="B15" s="323" t="str">
        <f ca="1">"©"&amp;RIGHT("0"&amp;MONTH(NOW()),2)&amp;"/"&amp;RIGHT("0"&amp;DAY(NOW())   +   0,2)&amp;"/"&amp;YEAR(NOW())&amp;" LAWRENCE GERARD BRUNN, CPA (PA), MBA"</f>
        <v>©07/04/2025 LAWRENCE GERARD BRUNN, CPA (PA), MBA</v>
      </c>
      <c r="C15" s="324"/>
      <c r="D15" s="323"/>
      <c r="E15" s="324"/>
      <c r="F15" s="323"/>
      <c r="G15" s="324"/>
      <c r="H15" s="323"/>
      <c r="I15" s="324"/>
      <c r="J15" s="323"/>
      <c r="K15" s="23">
        <f t="shared" si="0"/>
        <v>15</v>
      </c>
    </row>
    <row r="16" spans="1:15" ht="24" customHeight="1">
      <c r="A16" s="322"/>
      <c r="B16" s="324"/>
      <c r="C16" s="324"/>
      <c r="D16" s="324"/>
      <c r="E16" s="324"/>
      <c r="F16" s="324"/>
      <c r="G16" s="324"/>
      <c r="H16" s="324"/>
      <c r="I16" s="324"/>
      <c r="J16" s="324"/>
      <c r="K16" s="23">
        <f t="shared" si="0"/>
        <v>16</v>
      </c>
    </row>
    <row r="17" spans="1:13" ht="24" customHeight="1">
      <c r="A17" s="53" t="s">
        <v>31</v>
      </c>
      <c r="B17" s="27" t="s">
        <v>32</v>
      </c>
      <c r="C17" s="28"/>
      <c r="D17" s="334" t="s">
        <v>136</v>
      </c>
      <c r="E17" s="335"/>
      <c r="F17" s="335"/>
      <c r="G17" s="335"/>
      <c r="H17" s="336"/>
      <c r="I17" s="25"/>
      <c r="J17" s="29" t="s">
        <v>17</v>
      </c>
      <c r="K17" s="23">
        <f t="shared" si="0"/>
        <v>17</v>
      </c>
    </row>
    <row r="18" spans="1:13" ht="24" customHeight="1">
      <c r="A18" s="4" t="s">
        <v>1</v>
      </c>
      <c r="B18" s="4" t="s">
        <v>18</v>
      </c>
      <c r="C18" s="28"/>
      <c r="D18" s="54" t="s">
        <v>11</v>
      </c>
      <c r="E18" s="31" t="s">
        <v>0</v>
      </c>
      <c r="F18" s="55" t="s">
        <v>12</v>
      </c>
      <c r="G18" s="31" t="s">
        <v>0</v>
      </c>
      <c r="H18" s="111" t="s">
        <v>13</v>
      </c>
      <c r="I18" s="32" t="s">
        <v>0</v>
      </c>
      <c r="J18" s="57" t="s">
        <v>19</v>
      </c>
      <c r="K18" s="23">
        <f t="shared" si="0"/>
        <v>18</v>
      </c>
    </row>
    <row r="19" spans="1:13" ht="24" customHeight="1">
      <c r="A19" s="34" t="s">
        <v>69</v>
      </c>
      <c r="B19" s="2" t="s">
        <v>173</v>
      </c>
      <c r="C19" s="28"/>
      <c r="D19" s="7">
        <f>IFERROR('2018 on 2019-2018 Audit Report'!D19*1,0)-IFERROR('2018 on 2018-2017 Audit Report'!D19*1,0)</f>
        <v>-24066040</v>
      </c>
      <c r="E19" s="12"/>
      <c r="F19" s="7">
        <f>IFERROR('2018 on 2019-2018 Audit Report'!F19*1,0)-IFERROR('2018 on 2018-2017 Audit Report'!F19*1,0)</f>
        <v>24066040</v>
      </c>
      <c r="G19" s="13" t="s">
        <v>0</v>
      </c>
      <c r="H19" s="6">
        <f>IFERROR('2018 on 2019-2018 Audit Report'!H19*1,0)-IFERROR('2018 on 2018-2017 Audit Report'!H19*1,0)</f>
        <v>0</v>
      </c>
      <c r="I19" s="97" t="s">
        <v>59</v>
      </c>
      <c r="J19" s="6">
        <f>IFERROR('2018 on 2019-2018 Audit Report'!J19*1,0)-IFERROR('2018 on 2018-2017 Audit Report'!J19*1,0)</f>
        <v>0</v>
      </c>
      <c r="K19" s="23">
        <f t="shared" si="0"/>
        <v>19</v>
      </c>
    </row>
    <row r="20" spans="1:13" ht="24" customHeight="1">
      <c r="A20" s="35" t="s">
        <v>20</v>
      </c>
      <c r="B20" s="36" t="s">
        <v>33</v>
      </c>
      <c r="C20" s="37"/>
      <c r="D20" s="8">
        <f>IFERROR('2018 on 2019-2018 Audit Report'!D20*1,0)-IFERROR('2018 on 2018-2017 Audit Report'!D20*1,0)</f>
        <v>24066040</v>
      </c>
      <c r="E20" s="12"/>
      <c r="F20" s="87">
        <f>IFERROR('2018 on 2019-2018 Audit Report'!F20*1,0)-IFERROR('2018 on 2018-2017 Audit Report'!F20*1,0)</f>
        <v>-24066040</v>
      </c>
      <c r="G20" s="13" t="s">
        <v>0</v>
      </c>
      <c r="H20" s="80">
        <f>IFERROR('2018 on 2019-2018 Audit Report'!H20*1,0)-IFERROR('2018 on 2018-2017 Audit Report'!H20*1,0)</f>
        <v>0</v>
      </c>
      <c r="I20" s="97" t="s">
        <v>60</v>
      </c>
      <c r="J20" s="8">
        <f>IFERROR('2018 on 2019-2018 Audit Report'!J20*1,0)-IFERROR('2018 on 2018-2017 Audit Report'!J20*1,0)</f>
        <v>0</v>
      </c>
      <c r="K20" s="106">
        <f t="shared" si="0"/>
        <v>20</v>
      </c>
    </row>
    <row r="21" spans="1:13" ht="24" customHeight="1">
      <c r="A21" s="34" t="s">
        <v>70</v>
      </c>
      <c r="B21" s="361" t="s">
        <v>68</v>
      </c>
      <c r="C21" s="89"/>
      <c r="D21" s="6">
        <f>IFERROR('2018 on 2019-2018 Audit Report'!D21*1,0)-IFERROR('2018 on 2018-2017 Audit Report'!D21*1,0)</f>
        <v>0</v>
      </c>
      <c r="E21" s="12"/>
      <c r="F21" s="6">
        <f>IFERROR('2018 on 2019-2018 Audit Report'!F21*1,0)-IFERROR('2018 on 2018-2017 Audit Report'!F21*1,0)</f>
        <v>0</v>
      </c>
      <c r="G21" s="13" t="s">
        <v>0</v>
      </c>
      <c r="H21" s="6">
        <f>IFERROR('2018 on 2019-2018 Audit Report'!H21*1,0)-IFERROR('2018 on 2018-2017 Audit Report'!H21*1,0)</f>
        <v>0</v>
      </c>
      <c r="I21" s="97" t="s">
        <v>44</v>
      </c>
      <c r="J21" s="6">
        <f>IFERROR('2018 on 2019-2018 Audit Report'!J21*1,0)-IFERROR('2018 on 2018-2017 Audit Report'!J21*1,0)</f>
        <v>0</v>
      </c>
      <c r="K21" s="23">
        <f t="shared" si="0"/>
        <v>21</v>
      </c>
    </row>
    <row r="22" spans="1:13" ht="24" customHeight="1">
      <c r="A22" s="34" t="s">
        <v>22</v>
      </c>
      <c r="B22" s="362"/>
      <c r="C22" s="89"/>
      <c r="D22" s="6">
        <f>IFERROR('2018 on 2019-2018 Audit Report'!D22*1,0)-IFERROR('2018 on 2018-2017 Audit Report'!D22*1,0)</f>
        <v>0</v>
      </c>
      <c r="E22" s="12"/>
      <c r="F22" s="6">
        <f>IFERROR('2018 on 2019-2018 Audit Report'!F22*1,0)-IFERROR('2018 on 2018-2017 Audit Report'!F22*1,0)</f>
        <v>0</v>
      </c>
      <c r="G22" s="13" t="s">
        <v>0</v>
      </c>
      <c r="H22" s="6">
        <f>IFERROR('2018 on 2019-2018 Audit Report'!H22*1,0)-IFERROR('2018 on 2018-2017 Audit Report'!H22*1,0)</f>
        <v>0</v>
      </c>
      <c r="I22" s="97" t="s">
        <v>9</v>
      </c>
      <c r="J22" s="6">
        <f>IFERROR('2018 on 2019-2018 Audit Report'!J22*1,0)-IFERROR('2018 on 2018-2017 Audit Report'!J22*1,0)</f>
        <v>0</v>
      </c>
      <c r="K22" s="23">
        <f t="shared" si="0"/>
        <v>22</v>
      </c>
    </row>
    <row r="23" spans="1:13" ht="24" customHeight="1" thickBot="1">
      <c r="A23" s="34" t="s">
        <v>23</v>
      </c>
      <c r="B23" s="363"/>
      <c r="C23" s="89"/>
      <c r="D23" s="79">
        <f>IFERROR('2018 on 2019-2018 Audit Report'!D23*1,0)-IFERROR('2018 on 2018-2017 Audit Report'!D23*1,0)</f>
        <v>0</v>
      </c>
      <c r="E23" s="12"/>
      <c r="F23" s="79">
        <f>IFERROR('2018 on 2019-2018 Audit Report'!F23*1,0)-IFERROR('2018 on 2018-2017 Audit Report'!F23*1,0)</f>
        <v>0</v>
      </c>
      <c r="G23" s="13" t="s">
        <v>0</v>
      </c>
      <c r="H23" s="6">
        <f>IFERROR('2018 on 2019-2018 Audit Report'!H23*1,0)-IFERROR('2018 on 2018-2017 Audit Report'!H23*1,0)</f>
        <v>0</v>
      </c>
      <c r="I23" s="97" t="s">
        <v>61</v>
      </c>
      <c r="J23" s="6">
        <f>IFERROR('2018 on 2019-2018 Audit Report'!J23*1,0)-IFERROR('2018 on 2018-2017 Audit Report'!J23*1,0)</f>
        <v>0</v>
      </c>
      <c r="K23" s="23">
        <f t="shared" si="0"/>
        <v>23</v>
      </c>
    </row>
    <row r="24" spans="1:13" ht="24" customHeight="1">
      <c r="A24" s="209" t="s">
        <v>34</v>
      </c>
      <c r="B24" s="41" t="s">
        <v>3</v>
      </c>
      <c r="C24" s="89"/>
      <c r="D24" s="43">
        <f>IFERROR('2018 on 2019-2018 Audit Report'!D24*1,0)-IFERROR('2018 on 2018-2017 Audit Report'!D24*1,0)</f>
        <v>0</v>
      </c>
      <c r="E24" s="12"/>
      <c r="F24" s="43">
        <f>IFERROR('2018 on 2019-2018 Audit Report'!F24*1,0)-IFERROR('2018 on 2018-2017 Audit Report'!F24*1,0)</f>
        <v>0</v>
      </c>
      <c r="G24" s="13" t="s">
        <v>0</v>
      </c>
      <c r="H24" s="43">
        <f>IFERROR('2018 on 2019-2018 Audit Report'!H24*1,0)-IFERROR('2018 on 2018-2017 Audit Report'!H24*1,0)</f>
        <v>0</v>
      </c>
      <c r="I24" s="100"/>
      <c r="J24" s="43">
        <f>IFERROR('2018 on 2019-2018 Audit Report'!J24*1,0)-IFERROR('2018 on 2018-2017 Audit Report'!J24*1,0)</f>
        <v>0</v>
      </c>
      <c r="K24" s="44">
        <f t="shared" si="0"/>
        <v>24</v>
      </c>
    </row>
    <row r="25" spans="1:13" ht="24" customHeight="1">
      <c r="A25" s="35" t="s">
        <v>25</v>
      </c>
      <c r="B25" s="36" t="s">
        <v>35</v>
      </c>
      <c r="C25" s="89"/>
      <c r="D25" s="8">
        <f>IFERROR('2018 on 2019-2018 Audit Report'!D25*1,0)-IFERROR('2018 on 2018-2017 Audit Report'!D25*1,0)</f>
        <v>0</v>
      </c>
      <c r="E25" s="12"/>
      <c r="F25" s="87">
        <f>IFERROR('2018 on 2019-2018 Audit Report'!F25*1,0)-IFERROR('2018 on 2018-2017 Audit Report'!F25*1,0)</f>
        <v>0</v>
      </c>
      <c r="G25" s="13"/>
      <c r="H25" s="9">
        <f>IFERROR('2018 on 2019-2018 Audit Report'!H25*1,0)-IFERROR('2018 on 2018-2017 Audit Report'!H25*1,0)</f>
        <v>0</v>
      </c>
      <c r="I25" s="98" t="s">
        <v>61</v>
      </c>
      <c r="J25" s="8">
        <f>IFERROR('2018 on 2019-2018 Audit Report'!J25*1,0)-IFERROR('2018 on 2018-2017 Audit Report'!J25*1,0)</f>
        <v>0</v>
      </c>
      <c r="K25" s="106">
        <f t="shared" si="0"/>
        <v>25</v>
      </c>
    </row>
    <row r="26" spans="1:13" ht="24" customHeight="1" thickBot="1">
      <c r="A26" s="46" t="s">
        <v>28</v>
      </c>
      <c r="B26" s="47" t="s">
        <v>29</v>
      </c>
      <c r="C26" s="89"/>
      <c r="D26" s="50">
        <f>IFERROR('2018 on 2019-2018 Audit Report'!D26*1,0)-IFERROR('2018 on 2018-2017 Audit Report'!D26*1,0)</f>
        <v>0</v>
      </c>
      <c r="E26" s="12"/>
      <c r="F26" s="50">
        <f>IFERROR('2018 on 2019-2018 Audit Report'!F26*1,0)-IFERROR('2018 on 2018-2017 Audit Report'!F26*1,0)</f>
        <v>0</v>
      </c>
      <c r="G26" s="13"/>
      <c r="H26" s="50">
        <f>IFERROR('2018 on 2019-2018 Audit Report'!H26*1,0)-IFERROR('2018 on 2018-2017 Audit Report'!H26*1,0)</f>
        <v>0</v>
      </c>
      <c r="I26" s="99" t="s">
        <v>59</v>
      </c>
      <c r="J26" s="50">
        <f>IFERROR('2018 on 2019-2018 Audit Report'!J26*1,0)-IFERROR('2018 on 2018-2017 Audit Report'!J26*1,0)</f>
        <v>0</v>
      </c>
      <c r="K26" s="51">
        <f t="shared" si="0"/>
        <v>26</v>
      </c>
      <c r="M26" s="226"/>
    </row>
    <row r="27" spans="1:13" ht="24" customHeight="1">
      <c r="A27" s="16" t="s">
        <v>36</v>
      </c>
      <c r="B27" s="16" t="s">
        <v>166</v>
      </c>
      <c r="C27" s="28"/>
      <c r="D27" s="18">
        <f>IFERROR('2018 on 2019-2018 Audit Report'!D27*1,0)-IFERROR('2018 on 2018-2017 Audit Report'!D27*1,0)</f>
        <v>0</v>
      </c>
      <c r="E27" s="6"/>
      <c r="F27" s="14">
        <f>IFERROR('2018 on 2019-2018 Audit Report'!F27*1,0)-IFERROR('2018 on 2018-2017 Audit Report'!F27*1,0)</f>
        <v>0</v>
      </c>
      <c r="G27" s="6" t="s">
        <v>0</v>
      </c>
      <c r="H27" s="10">
        <f>IFERROR('2018 on 2019-2018 Audit Report'!H27*1,0)-IFERROR('2018 on 2018-2017 Audit Report'!H27*1,0)</f>
        <v>0</v>
      </c>
      <c r="I27" s="98" t="s">
        <v>62</v>
      </c>
      <c r="J27" s="10">
        <f>IFERROR('2018 on 2019-2018 Audit Report'!J27*1,0)-IFERROR('2018 on 2018-2017 Audit Report'!J27*1,0)</f>
        <v>0</v>
      </c>
      <c r="K27" s="23">
        <f t="shared" si="0"/>
        <v>27</v>
      </c>
    </row>
    <row r="28" spans="1:13" ht="24" customHeight="1">
      <c r="A28" s="352" t="s">
        <v>171</v>
      </c>
      <c r="B28" s="352"/>
      <c r="D28" s="350" t="s">
        <v>164</v>
      </c>
      <c r="E28" s="350"/>
      <c r="F28" s="350"/>
      <c r="G28" s="350"/>
      <c r="H28" s="350"/>
      <c r="I28" s="19"/>
      <c r="J28" s="236"/>
      <c r="K28" s="23">
        <f t="shared" si="0"/>
        <v>28</v>
      </c>
    </row>
    <row r="29" spans="1:13" ht="24" customHeight="1">
      <c r="A29" s="353" t="s">
        <v>170</v>
      </c>
      <c r="B29" s="353" t="s">
        <v>170</v>
      </c>
      <c r="D29" s="351"/>
      <c r="E29" s="351"/>
      <c r="F29" s="351"/>
      <c r="G29" s="351"/>
      <c r="H29" s="351"/>
      <c r="I29" s="19"/>
      <c r="J29" s="225"/>
      <c r="K29" s="23">
        <f t="shared" si="0"/>
        <v>29</v>
      </c>
    </row>
    <row r="30" spans="1:13" ht="24" customHeight="1">
      <c r="A30" s="85" t="s">
        <v>137</v>
      </c>
      <c r="B30" s="27" t="s">
        <v>37</v>
      </c>
      <c r="C30" s="92"/>
      <c r="D30" s="373" t="s">
        <v>58</v>
      </c>
      <c r="E30" s="374"/>
      <c r="F30" s="374"/>
      <c r="G30" s="374"/>
      <c r="H30" s="375"/>
      <c r="I30" s="25"/>
      <c r="J30" s="29" t="s">
        <v>17</v>
      </c>
      <c r="K30" s="23">
        <f t="shared" si="0"/>
        <v>30</v>
      </c>
    </row>
    <row r="31" spans="1:13" ht="24" customHeight="1">
      <c r="A31" s="4" t="s">
        <v>1</v>
      </c>
      <c r="B31" s="4" t="s">
        <v>18</v>
      </c>
      <c r="C31" s="28"/>
      <c r="D31" s="15" t="s">
        <v>11</v>
      </c>
      <c r="E31" s="31" t="s">
        <v>0</v>
      </c>
      <c r="F31" s="15" t="s">
        <v>12</v>
      </c>
      <c r="G31" s="31" t="s">
        <v>0</v>
      </c>
      <c r="H31" s="56" t="s">
        <v>13</v>
      </c>
      <c r="I31" s="32" t="s">
        <v>0</v>
      </c>
      <c r="J31" s="57" t="s">
        <v>19</v>
      </c>
      <c r="K31" s="23">
        <f t="shared" si="0"/>
        <v>31</v>
      </c>
    </row>
    <row r="32" spans="1:13" ht="24" customHeight="1">
      <c r="A32" s="34" t="s">
        <v>69</v>
      </c>
      <c r="B32" s="2" t="s">
        <v>173</v>
      </c>
      <c r="C32" s="93"/>
      <c r="D32" s="6">
        <f>IFERROR('2018 on 2019-2018 Audit Report'!D32*1,0)-IFERROR('2018 on 2018-2017 Audit Report'!D32*1,0)</f>
        <v>-24066040</v>
      </c>
      <c r="E32" s="12"/>
      <c r="F32" s="6">
        <f>IFERROR('2018 on 2019-2018 Audit Report'!F32*1,0)-IFERROR('2018 on 2018-2017 Audit Report'!F32*1,0)</f>
        <v>24066040</v>
      </c>
      <c r="G32" s="12" t="s">
        <v>0</v>
      </c>
      <c r="H32" s="7">
        <f>IFERROR('2018 on 2019-2018 Audit Report'!H32*1,0)-IFERROR('2018 on 2018-2017 Audit Report'!H32*1,0)</f>
        <v>0</v>
      </c>
      <c r="I32" s="102" t="s">
        <v>59</v>
      </c>
      <c r="J32" s="7">
        <f>IFERROR('2018 on 2019-2018 Audit Report'!J32*1,0)-IFERROR('2018 on 2018-2017 Audit Report'!J32*1,0)</f>
        <v>0</v>
      </c>
      <c r="K32" s="65">
        <f t="shared" si="0"/>
        <v>32</v>
      </c>
    </row>
    <row r="33" spans="1:13" ht="24" customHeight="1">
      <c r="A33" s="35" t="s">
        <v>20</v>
      </c>
      <c r="B33" s="17"/>
      <c r="C33" s="89"/>
      <c r="D33" s="8">
        <f>IFERROR('2018 on 2019-2018 Audit Report'!D33*1,0)-IFERROR('2018 on 2018-2017 Audit Report'!D33*1,0)</f>
        <v>24066040</v>
      </c>
      <c r="E33" s="12"/>
      <c r="F33" s="87">
        <f>IFERROR('2018 on 2019-2018 Audit Report'!F33*1,0)-IFERROR('2018 on 2018-2017 Audit Report'!F33*1,0)</f>
        <v>-24066040</v>
      </c>
      <c r="G33" s="13" t="s">
        <v>0</v>
      </c>
      <c r="H33" s="9">
        <f>IFERROR('2018 on 2019-2018 Audit Report'!H33*1,0)-IFERROR('2018 on 2018-2017 Audit Report'!H33*1,0)</f>
        <v>0</v>
      </c>
      <c r="I33" s="97" t="s">
        <v>60</v>
      </c>
      <c r="J33" s="9">
        <f>IFERROR('2018 on 2019-2018 Audit Report'!J33*1,0)-IFERROR('2018 on 2018-2017 Audit Report'!J33*1,0)</f>
        <v>0</v>
      </c>
      <c r="K33" s="65">
        <f t="shared" si="0"/>
        <v>33</v>
      </c>
    </row>
    <row r="34" spans="1:13" ht="24" customHeight="1">
      <c r="A34" s="34" t="s">
        <v>70</v>
      </c>
      <c r="B34" s="2"/>
      <c r="C34" s="37"/>
      <c r="D34" s="6">
        <f>IFERROR('2018 on 2019-2018 Audit Report'!D34*1,0)-IFERROR('2018 on 2018-2017 Audit Report'!D34*1,0)</f>
        <v>0</v>
      </c>
      <c r="E34" s="12"/>
      <c r="F34" s="6">
        <f>IFERROR('2018 on 2019-2018 Audit Report'!F34*1,0)-IFERROR('2018 on 2018-2017 Audit Report'!F34*1,0)</f>
        <v>0</v>
      </c>
      <c r="G34" s="13" t="s">
        <v>0</v>
      </c>
      <c r="H34" s="6">
        <f>IFERROR('2018 on 2019-2018 Audit Report'!H34*1,0)-IFERROR('2018 on 2018-2017 Audit Report'!H34*1,0)</f>
        <v>0</v>
      </c>
      <c r="I34" s="97" t="s">
        <v>44</v>
      </c>
      <c r="J34" s="13">
        <f>IFERROR('2018 on 2019-2018 Audit Report'!J34*1,0)-IFERROR('2018 on 2018-2017 Audit Report'!J34*1,0)</f>
        <v>0</v>
      </c>
      <c r="K34" s="23">
        <f t="shared" si="0"/>
        <v>34</v>
      </c>
    </row>
    <row r="35" spans="1:13" ht="24" customHeight="1">
      <c r="A35" s="34" t="s">
        <v>22</v>
      </c>
      <c r="B35" s="2"/>
      <c r="C35" s="37"/>
      <c r="D35" s="6">
        <f>IFERROR('2018 on 2019-2018 Audit Report'!D35*1,0)-IFERROR('2018 on 2018-2017 Audit Report'!D35*1,0)</f>
        <v>0</v>
      </c>
      <c r="E35" s="12"/>
      <c r="F35" s="6">
        <f>IFERROR('2018 on 2019-2018 Audit Report'!F35*1,0)-IFERROR('2018 on 2018-2017 Audit Report'!F35*1,0)</f>
        <v>0</v>
      </c>
      <c r="G35" s="13" t="s">
        <v>0</v>
      </c>
      <c r="H35" s="6">
        <f>IFERROR('2018 on 2019-2018 Audit Report'!H35*1,0)-IFERROR('2018 on 2018-2017 Audit Report'!H35*1,0)</f>
        <v>0</v>
      </c>
      <c r="I35" s="97" t="s">
        <v>9</v>
      </c>
      <c r="J35" s="13">
        <f>IFERROR('2018 on 2019-2018 Audit Report'!J35*1,0)-IFERROR('2018 on 2018-2017 Audit Report'!J35*1,0)</f>
        <v>0</v>
      </c>
      <c r="K35" s="23">
        <f t="shared" si="0"/>
        <v>35</v>
      </c>
    </row>
    <row r="36" spans="1:13" ht="24" customHeight="1" thickBot="1">
      <c r="A36" s="34" t="s">
        <v>23</v>
      </c>
      <c r="B36" s="2"/>
      <c r="C36" s="37"/>
      <c r="D36" s="79">
        <f>IFERROR('2018 on 2019-2018 Audit Report'!D36*1,0)-IFERROR('2018 on 2018-2017 Audit Report'!D36*1,0)</f>
        <v>0</v>
      </c>
      <c r="E36" s="12"/>
      <c r="F36" s="79">
        <f>IFERROR('2018 on 2019-2018 Audit Report'!F36*1,0)-IFERROR('2018 on 2018-2017 Audit Report'!F36*1,0)</f>
        <v>0</v>
      </c>
      <c r="G36" s="13" t="s">
        <v>0</v>
      </c>
      <c r="H36" s="6">
        <f>IFERROR('2018 on 2019-2018 Audit Report'!H36*1,0)-IFERROR('2018 on 2018-2017 Audit Report'!H36*1,0)</f>
        <v>0</v>
      </c>
      <c r="I36" s="97" t="s">
        <v>61</v>
      </c>
      <c r="J36" s="13">
        <f>IFERROR('2018 on 2019-2018 Audit Report'!J36*1,0)-IFERROR('2018 on 2018-2017 Audit Report'!J36*1,0)</f>
        <v>0</v>
      </c>
      <c r="K36" s="23">
        <f t="shared" si="0"/>
        <v>36</v>
      </c>
    </row>
    <row r="37" spans="1:13" ht="24" customHeight="1">
      <c r="A37" s="66" t="s">
        <v>138</v>
      </c>
      <c r="B37" s="41" t="s">
        <v>3</v>
      </c>
      <c r="C37" s="28"/>
      <c r="D37" s="43">
        <f>IFERROR('2018 on 2019-2018 Audit Report'!D37*1,0)-IFERROR('2018 on 2018-2017 Audit Report'!D37*1,0)</f>
        <v>0</v>
      </c>
      <c r="E37" s="6"/>
      <c r="F37" s="43">
        <f>IFERROR('2018 on 2019-2018 Audit Report'!F37*1,0)-IFERROR('2018 on 2018-2017 Audit Report'!F37*1,0)</f>
        <v>0</v>
      </c>
      <c r="G37" s="6" t="s">
        <v>0</v>
      </c>
      <c r="H37" s="43">
        <f>IFERROR('2018 on 2019-2018 Audit Report'!H37*1,0)-IFERROR('2018 on 2018-2017 Audit Report'!H37*1,0)</f>
        <v>0</v>
      </c>
      <c r="I37" s="100"/>
      <c r="J37" s="43">
        <f>IFERROR('2018 on 2019-2018 Audit Report'!J37*1,0)-IFERROR('2018 on 2018-2017 Audit Report'!J37*1,0)</f>
        <v>0</v>
      </c>
      <c r="K37" s="44">
        <f t="shared" si="0"/>
        <v>37</v>
      </c>
    </row>
    <row r="38" spans="1:13" ht="24" customHeight="1">
      <c r="A38" s="67" t="s">
        <v>0</v>
      </c>
      <c r="B38" s="68"/>
      <c r="C38" s="28"/>
      <c r="D38" s="8">
        <f>IFERROR('2018 on 2019-2018 Audit Report'!D38*1,0)-IFERROR('2018 on 2018-2017 Audit Report'!D38*1,0)</f>
        <v>0</v>
      </c>
      <c r="E38" s="107"/>
      <c r="F38" s="8">
        <f>IFERROR('2018 on 2019-2018 Audit Report'!F38*1,0)-IFERROR('2018 on 2018-2017 Audit Report'!F38*1,0)</f>
        <v>0</v>
      </c>
      <c r="G38" s="107"/>
      <c r="H38" s="8">
        <f>IFERROR('2018 on 2019-2018 Audit Report'!H38*1,0)-IFERROR('2018 on 2018-2017 Audit Report'!H38*1,0)</f>
        <v>0</v>
      </c>
      <c r="I38" s="98" t="s">
        <v>61</v>
      </c>
      <c r="J38" s="8">
        <f>IFERROR('2018 on 2019-2018 Audit Report'!J38*1,0)-IFERROR('2018 on 2018-2017 Audit Report'!J38*1,0)</f>
        <v>0</v>
      </c>
      <c r="K38" s="106">
        <f t="shared" si="0"/>
        <v>38</v>
      </c>
    </row>
    <row r="39" spans="1:13" ht="24" customHeight="1" thickBot="1">
      <c r="A39" s="46" t="s">
        <v>28</v>
      </c>
      <c r="B39" s="108" t="s">
        <v>140</v>
      </c>
      <c r="C39" s="28"/>
      <c r="D39" s="50">
        <f>IFERROR('2018 on 2019-2018 Audit Report'!D39*1,0)-IFERROR('2018 on 2018-2017 Audit Report'!D39*1,0)</f>
        <v>0</v>
      </c>
      <c r="E39" s="6"/>
      <c r="F39" s="50">
        <f>IFERROR('2018 on 2019-2018 Audit Report'!F39*1,0)-IFERROR('2018 on 2018-2017 Audit Report'!F39*1,0)</f>
        <v>0</v>
      </c>
      <c r="G39" s="69"/>
      <c r="H39" s="50">
        <f>IFERROR('2018 on 2019-2018 Audit Report'!H39*1,0)-IFERROR('2018 on 2018-2017 Audit Report'!H39*1,0)</f>
        <v>0</v>
      </c>
      <c r="I39" s="99" t="s">
        <v>59</v>
      </c>
      <c r="J39" s="49">
        <f>IFERROR('2018 on 2019-2018 Audit Report'!J39*1,0)-IFERROR('2018 on 2018-2017 Audit Report'!J39*1,0)</f>
        <v>0</v>
      </c>
      <c r="K39" s="51">
        <f t="shared" si="0"/>
        <v>39</v>
      </c>
    </row>
    <row r="40" spans="1:13" ht="24" customHeight="1">
      <c r="A40" s="70" t="s">
        <v>139</v>
      </c>
      <c r="B40" s="71" t="s">
        <v>167</v>
      </c>
      <c r="C40" s="28"/>
      <c r="D40" s="10">
        <f>IFERROR('2018 on 2019-2018 Audit Report'!D40*1,0)-IFERROR('2018 on 2018-2017 Audit Report'!D40*1,0)</f>
        <v>0</v>
      </c>
      <c r="E40" s="6"/>
      <c r="F40" s="10">
        <f>IFERROR('2018 on 2019-2018 Audit Report'!F40*1,0)-IFERROR('2018 on 2018-2017 Audit Report'!F40*1,0)</f>
        <v>0</v>
      </c>
      <c r="G40" s="6" t="s">
        <v>0</v>
      </c>
      <c r="H40" s="10">
        <f>IFERROR('2018 on 2019-2018 Audit Report'!H40*1,0)-IFERROR('2018 on 2018-2017 Audit Report'!H40*1,0)</f>
        <v>0</v>
      </c>
      <c r="I40" s="98" t="s">
        <v>62</v>
      </c>
      <c r="J40" s="10">
        <f>IFERROR('2018 on 2019-2018 Audit Report'!J40*1,0)-IFERROR('2018 on 2018-2017 Audit Report'!J40*1,0)</f>
        <v>0</v>
      </c>
      <c r="K40" s="23">
        <f t="shared" si="0"/>
        <v>40</v>
      </c>
    </row>
    <row r="41" spans="1:13" ht="24" customHeight="1">
      <c r="A41" s="343" t="s">
        <v>174</v>
      </c>
      <c r="B41" s="343"/>
      <c r="C41" s="344"/>
      <c r="D41" s="343"/>
      <c r="E41" s="344"/>
      <c r="F41" s="343"/>
      <c r="G41" s="344"/>
      <c r="H41" s="343"/>
      <c r="I41" s="344"/>
      <c r="J41" s="343"/>
      <c r="K41" s="23">
        <f t="shared" si="0"/>
        <v>41</v>
      </c>
    </row>
    <row r="42" spans="1:13" ht="24" customHeight="1" thickBot="1">
      <c r="A42" s="72" t="s">
        <v>42</v>
      </c>
      <c r="B42" s="72" t="s">
        <v>43</v>
      </c>
      <c r="C42" s="20"/>
      <c r="D42" s="72" t="s">
        <v>44</v>
      </c>
      <c r="E42" s="20"/>
      <c r="F42" s="72" t="s">
        <v>2</v>
      </c>
      <c r="G42" s="20"/>
      <c r="H42" s="72" t="s">
        <v>8</v>
      </c>
      <c r="I42" s="20"/>
      <c r="J42" s="72" t="s">
        <v>10</v>
      </c>
      <c r="K42" s="23">
        <f t="shared" si="0"/>
        <v>42</v>
      </c>
      <c r="M42" s="12">
        <f>H34+D37</f>
        <v>0</v>
      </c>
    </row>
    <row r="43" spans="1:13" ht="24" customHeight="1" thickTop="1" thickBot="1">
      <c r="A43" s="345" t="s">
        <v>45</v>
      </c>
      <c r="B43" s="345"/>
      <c r="C43" s="345"/>
      <c r="D43" s="345"/>
      <c r="E43" s="345"/>
      <c r="F43" s="345"/>
      <c r="G43" s="345"/>
      <c r="H43" s="345"/>
      <c r="I43" s="73"/>
      <c r="J43" s="74" t="s">
        <v>46</v>
      </c>
      <c r="K43" s="23">
        <f t="shared" si="0"/>
        <v>43</v>
      </c>
      <c r="M43" s="12">
        <f>M42+F35</f>
        <v>0</v>
      </c>
    </row>
    <row r="44" spans="1:13" ht="24" customHeight="1" thickTop="1">
      <c r="A44" s="345"/>
      <c r="B44" s="345"/>
      <c r="C44" s="345"/>
      <c r="D44" s="345"/>
      <c r="E44" s="345"/>
      <c r="F44" s="345"/>
      <c r="G44" s="345"/>
      <c r="H44" s="345"/>
      <c r="I44" s="73"/>
      <c r="J44" s="346" t="s">
        <v>52</v>
      </c>
      <c r="K44" s="23">
        <f t="shared" si="0"/>
        <v>44</v>
      </c>
    </row>
    <row r="45" spans="1:13" ht="24" customHeight="1">
      <c r="A45" s="345"/>
      <c r="B45" s="345"/>
      <c r="C45" s="345"/>
      <c r="D45" s="345"/>
      <c r="E45" s="345"/>
      <c r="F45" s="345"/>
      <c r="G45" s="345"/>
      <c r="H45" s="345"/>
      <c r="I45" s="73"/>
      <c r="J45" s="333"/>
      <c r="K45" s="23">
        <f t="shared" si="0"/>
        <v>45</v>
      </c>
    </row>
    <row r="46" spans="1:13" ht="24" customHeight="1">
      <c r="A46" s="328" t="s">
        <v>47</v>
      </c>
      <c r="B46" s="328"/>
      <c r="C46" s="328"/>
      <c r="D46" s="328"/>
      <c r="E46" s="328"/>
      <c r="F46" s="328"/>
      <c r="G46" s="328"/>
      <c r="H46" s="328"/>
      <c r="I46" s="73"/>
      <c r="J46" s="329" t="s">
        <v>53</v>
      </c>
      <c r="K46" s="23">
        <f t="shared" si="0"/>
        <v>46</v>
      </c>
    </row>
    <row r="47" spans="1:13" ht="24" customHeight="1">
      <c r="A47" s="328"/>
      <c r="B47" s="328"/>
      <c r="C47" s="328"/>
      <c r="D47" s="328"/>
      <c r="E47" s="328"/>
      <c r="F47" s="328"/>
      <c r="G47" s="328"/>
      <c r="H47" s="328"/>
      <c r="I47" s="73"/>
      <c r="J47" s="330"/>
      <c r="K47" s="23">
        <f t="shared" si="0"/>
        <v>47</v>
      </c>
    </row>
    <row r="48" spans="1:13" ht="24" customHeight="1">
      <c r="A48" s="331" t="s">
        <v>4</v>
      </c>
      <c r="B48" s="331"/>
      <c r="C48" s="331"/>
      <c r="D48" s="331"/>
      <c r="E48" s="331"/>
      <c r="F48" s="331"/>
      <c r="G48" s="331"/>
      <c r="H48" s="331"/>
      <c r="I48" s="75"/>
      <c r="J48" s="332" t="s">
        <v>54</v>
      </c>
      <c r="K48" s="23">
        <f t="shared" si="0"/>
        <v>48</v>
      </c>
    </row>
    <row r="49" spans="1:11" ht="24" customHeight="1">
      <c r="A49" s="331"/>
      <c r="B49" s="331"/>
      <c r="C49" s="331"/>
      <c r="D49" s="331"/>
      <c r="E49" s="331"/>
      <c r="F49" s="331"/>
      <c r="G49" s="331"/>
      <c r="H49" s="331"/>
      <c r="I49" s="75"/>
      <c r="J49" s="33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19">
    <mergeCell ref="A48:H49"/>
    <mergeCell ref="J48:J49"/>
    <mergeCell ref="D17:H17"/>
    <mergeCell ref="D30:H30"/>
    <mergeCell ref="A41:J41"/>
    <mergeCell ref="A43:H45"/>
    <mergeCell ref="J44:J45"/>
    <mergeCell ref="B15:J16"/>
    <mergeCell ref="B21:B23"/>
    <mergeCell ref="M1:M2"/>
    <mergeCell ref="A46:H47"/>
    <mergeCell ref="J46:J47"/>
    <mergeCell ref="J1:J3"/>
    <mergeCell ref="F2:H3"/>
    <mergeCell ref="D4:H4"/>
    <mergeCell ref="A15:A16"/>
    <mergeCell ref="D28:H29"/>
    <mergeCell ref="A28:B28"/>
    <mergeCell ref="A29:B29"/>
  </mergeCells>
  <conditionalFormatting sqref="A1:K1048576">
    <cfRule type="cellIs" dxfId="11" priority="3" operator="equal">
      <formula>0</formula>
    </cfRule>
    <cfRule type="cellIs" dxfId="10" priority="4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A714-E0E6-CE46-8252-76F90C9AEB91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6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2" t="s">
        <v>6</v>
      </c>
      <c r="B1" s="3" t="s">
        <v>77</v>
      </c>
      <c r="C1" s="22"/>
      <c r="J1" s="308" t="str">
        <f>"HLeeM - BOOK G                    "&amp;D30</f>
        <v>HLeeM - BOOK G                    2019 ON 2020-2019 AUDIT REPORT</v>
      </c>
      <c r="K1" s="23">
        <v>1</v>
      </c>
      <c r="M1" s="311">
        <v>2019</v>
      </c>
    </row>
    <row r="2" spans="1:16" ht="24" customHeight="1">
      <c r="A2" s="113" t="s">
        <v>5</v>
      </c>
      <c r="B2" s="19" t="s">
        <v>78</v>
      </c>
      <c r="C2" s="22"/>
      <c r="F2" s="312" t="s">
        <v>14</v>
      </c>
      <c r="G2" s="313"/>
      <c r="H2" s="314"/>
      <c r="I2" s="25"/>
      <c r="J2" s="309"/>
      <c r="K2" s="23">
        <f t="shared" ref="K2:K49" si="0">K1+1</f>
        <v>2</v>
      </c>
      <c r="M2" s="311"/>
    </row>
    <row r="3" spans="1:16" ht="24" customHeight="1">
      <c r="A3" s="112" t="s">
        <v>7</v>
      </c>
      <c r="B3" s="3" t="s">
        <v>79</v>
      </c>
      <c r="C3" s="22"/>
      <c r="E3" s="1" t="s">
        <v>0</v>
      </c>
      <c r="F3" s="315"/>
      <c r="G3" s="316"/>
      <c r="H3" s="317"/>
      <c r="I3" s="25"/>
      <c r="J3" s="310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18" t="s">
        <v>185</v>
      </c>
      <c r="E4" s="319"/>
      <c r="F4" s="319"/>
      <c r="G4" s="319"/>
      <c r="H4" s="320"/>
      <c r="I4" s="25"/>
      <c r="J4" s="29" t="s">
        <v>17</v>
      </c>
      <c r="K4" s="23">
        <f t="shared" si="0"/>
        <v>4</v>
      </c>
      <c r="M4" s="114">
        <f>ROUND(M7/M6,3)</f>
        <v>1.0999999999999999E-2</v>
      </c>
    </row>
    <row r="5" spans="1:16" ht="24" customHeight="1">
      <c r="A5" s="30" t="s">
        <v>1</v>
      </c>
      <c r="B5" s="4" t="s">
        <v>18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1" t="s">
        <v>13</v>
      </c>
      <c r="I5" s="32" t="s">
        <v>0</v>
      </c>
      <c r="J5" s="33" t="s">
        <v>19</v>
      </c>
      <c r="K5" s="23">
        <f t="shared" si="0"/>
        <v>5</v>
      </c>
    </row>
    <row r="6" spans="1:16" ht="24" customHeight="1" thickBot="1">
      <c r="A6" s="34" t="s">
        <v>69</v>
      </c>
      <c r="B6" s="2" t="s">
        <v>173</v>
      </c>
      <c r="C6" s="28"/>
      <c r="D6" s="11">
        <f>M6</f>
        <v>1293823716</v>
      </c>
      <c r="E6" s="6" t="s">
        <v>0</v>
      </c>
      <c r="F6" s="13"/>
      <c r="G6" s="6" t="s">
        <v>0</v>
      </c>
      <c r="H6" s="6"/>
      <c r="I6" s="97" t="s">
        <v>59</v>
      </c>
      <c r="J6" s="6">
        <f>SUM(D6:H6)</f>
        <v>1293823716</v>
      </c>
      <c r="K6" s="23">
        <f t="shared" si="0"/>
        <v>6</v>
      </c>
      <c r="M6" s="7">
        <f>1279823716+M7</f>
        <v>1293823716</v>
      </c>
      <c r="O6" s="12">
        <v>1509209207</v>
      </c>
      <c r="P6" s="12" t="s">
        <v>73</v>
      </c>
    </row>
    <row r="7" spans="1:16" ht="24" customHeight="1" thickTop="1" thickBot="1">
      <c r="A7" s="35" t="s">
        <v>20</v>
      </c>
      <c r="B7" s="36" t="s">
        <v>21</v>
      </c>
      <c r="C7" s="37"/>
      <c r="D7" s="38">
        <f>M7</f>
        <v>14000000</v>
      </c>
      <c r="E7" s="12" t="s">
        <v>0</v>
      </c>
      <c r="F7" s="86">
        <f>-M7</f>
        <v>-14000000</v>
      </c>
      <c r="G7" s="13" t="s">
        <v>0</v>
      </c>
      <c r="H7" s="208" t="s">
        <v>180</v>
      </c>
      <c r="I7" s="97" t="s">
        <v>60</v>
      </c>
      <c r="J7" s="8">
        <f>SUM(D7:H7)</f>
        <v>0</v>
      </c>
      <c r="K7" s="106">
        <f t="shared" si="0"/>
        <v>7</v>
      </c>
      <c r="M7" s="6">
        <f>'Balance Sheet AR Analysis'!L14</f>
        <v>14000000</v>
      </c>
    </row>
    <row r="8" spans="1:16" ht="24" customHeight="1" thickTop="1">
      <c r="A8" s="34" t="s">
        <v>70</v>
      </c>
      <c r="B8" s="2" t="s">
        <v>49</v>
      </c>
      <c r="C8" s="37"/>
      <c r="D8" s="325" t="s">
        <v>168</v>
      </c>
      <c r="E8" s="11" t="s">
        <v>0</v>
      </c>
      <c r="F8" s="239"/>
      <c r="G8" s="13" t="s">
        <v>0</v>
      </c>
      <c r="H8" s="6">
        <f>M8</f>
        <v>229385491</v>
      </c>
      <c r="I8" s="97" t="s">
        <v>44</v>
      </c>
      <c r="J8" s="6">
        <f>SUM(D8:H8)</f>
        <v>229385491</v>
      </c>
      <c r="K8" s="23">
        <f t="shared" si="0"/>
        <v>8</v>
      </c>
      <c r="M8" s="6">
        <f>O6-M6+M7</f>
        <v>229385491</v>
      </c>
    </row>
    <row r="9" spans="1:16" ht="24" customHeight="1">
      <c r="A9" s="34" t="s">
        <v>22</v>
      </c>
      <c r="B9" s="2" t="s">
        <v>50</v>
      </c>
      <c r="C9" s="37"/>
      <c r="D9" s="326"/>
      <c r="E9" s="11" t="s">
        <v>0</v>
      </c>
      <c r="F9" s="60">
        <f>M9</f>
        <v>-1431059967</v>
      </c>
      <c r="G9" s="13" t="s">
        <v>0</v>
      </c>
      <c r="H9" s="6"/>
      <c r="I9" s="97" t="s">
        <v>9</v>
      </c>
      <c r="J9" s="6">
        <f>SUM(D9:H9)</f>
        <v>-1431059967</v>
      </c>
      <c r="K9" s="23">
        <f t="shared" si="0"/>
        <v>9</v>
      </c>
      <c r="M9" s="6">
        <v>-1431059967</v>
      </c>
    </row>
    <row r="10" spans="1:16" ht="24" customHeight="1" thickBot="1">
      <c r="A10" s="34" t="s">
        <v>23</v>
      </c>
      <c r="B10" s="2" t="s">
        <v>51</v>
      </c>
      <c r="C10" s="37"/>
      <c r="D10" s="327"/>
      <c r="E10" s="11" t="s">
        <v>0</v>
      </c>
      <c r="F10" s="60"/>
      <c r="G10" s="13" t="s">
        <v>0</v>
      </c>
      <c r="H10" s="6">
        <f>M10</f>
        <v>33516383</v>
      </c>
      <c r="I10" s="97" t="s">
        <v>61</v>
      </c>
      <c r="J10" s="6">
        <f>SUM(D10:H10)</f>
        <v>33516383</v>
      </c>
      <c r="K10" s="23">
        <f t="shared" si="0"/>
        <v>10</v>
      </c>
      <c r="M10" s="79">
        <f>111665623-78149240</f>
        <v>33516383</v>
      </c>
    </row>
    <row r="11" spans="1:16" ht="24" customHeight="1" thickBot="1">
      <c r="A11" s="40" t="s">
        <v>24</v>
      </c>
      <c r="B11" s="41" t="s">
        <v>3</v>
      </c>
      <c r="C11" s="37"/>
      <c r="D11" s="42">
        <f>SUM(D6:D10)</f>
        <v>1307823716</v>
      </c>
      <c r="E11" s="11" t="s">
        <v>0</v>
      </c>
      <c r="F11" s="240">
        <f>SUM(F6:F10)</f>
        <v>-1445059967</v>
      </c>
      <c r="G11" s="13" t="s">
        <v>0</v>
      </c>
      <c r="H11" s="43">
        <f>SUM(H6:H10)</f>
        <v>262901874</v>
      </c>
      <c r="I11" s="100" t="s">
        <v>0</v>
      </c>
      <c r="J11" s="43">
        <f>SUM(J6:J10)</f>
        <v>125665623</v>
      </c>
      <c r="K11" s="44">
        <f t="shared" si="0"/>
        <v>11</v>
      </c>
      <c r="M11" s="43">
        <f>D11</f>
        <v>1307823716</v>
      </c>
      <c r="O11" s="43">
        <f>F11</f>
        <v>-1445059967</v>
      </c>
    </row>
    <row r="12" spans="1:16" ht="24" customHeight="1" thickTop="1" thickBot="1">
      <c r="A12" s="35" t="s">
        <v>25</v>
      </c>
      <c r="B12" s="36" t="s">
        <v>26</v>
      </c>
      <c r="C12" s="37"/>
      <c r="D12" s="38">
        <f>-D7</f>
        <v>-14000000</v>
      </c>
      <c r="E12" s="12" t="s">
        <v>0</v>
      </c>
      <c r="F12" s="86">
        <f>-F7</f>
        <v>14000000</v>
      </c>
      <c r="G12" s="45" t="s">
        <v>27</v>
      </c>
      <c r="H12" s="9"/>
      <c r="I12" s="98" t="s">
        <v>61</v>
      </c>
      <c r="J12" s="8">
        <f>SUM(D12:H12)</f>
        <v>0</v>
      </c>
      <c r="K12" s="106">
        <f t="shared" si="0"/>
        <v>12</v>
      </c>
      <c r="M12" s="6">
        <f>-M7</f>
        <v>-14000000</v>
      </c>
      <c r="O12" s="6">
        <f>M7</f>
        <v>14000000</v>
      </c>
    </row>
    <row r="13" spans="1:16" ht="24" customHeight="1" thickTop="1" thickBot="1">
      <c r="A13" s="46" t="s">
        <v>28</v>
      </c>
      <c r="B13" s="47" t="s">
        <v>29</v>
      </c>
      <c r="C13" s="28"/>
      <c r="D13" s="48">
        <f>M14-M11-M12</f>
        <v>-31639902</v>
      </c>
      <c r="E13" s="6"/>
      <c r="F13" s="48">
        <f>O14-O11-O12</f>
        <v>413775523</v>
      </c>
      <c r="G13" s="21" t="s">
        <v>27</v>
      </c>
      <c r="H13" s="50">
        <f>-H11</f>
        <v>-262901874</v>
      </c>
      <c r="I13" s="99" t="s">
        <v>59</v>
      </c>
      <c r="J13" s="50">
        <f>SUM(D13:H13)</f>
        <v>119233747</v>
      </c>
      <c r="K13" s="51">
        <f t="shared" si="0"/>
        <v>13</v>
      </c>
      <c r="M13" s="10"/>
      <c r="O13" s="10"/>
    </row>
    <row r="14" spans="1:16" ht="24" customHeight="1" thickBot="1">
      <c r="A14" s="52" t="s">
        <v>30</v>
      </c>
      <c r="B14" s="238" t="s">
        <v>184</v>
      </c>
      <c r="C14" s="28"/>
      <c r="D14" s="18">
        <f>SUM(D11:D13)</f>
        <v>1262183814</v>
      </c>
      <c r="E14" s="6" t="s">
        <v>0</v>
      </c>
      <c r="F14" s="14">
        <f>SUM(F11:F13)</f>
        <v>-1017284444</v>
      </c>
      <c r="G14" s="6" t="s">
        <v>0</v>
      </c>
      <c r="H14" s="10">
        <f>SUM(H11:H13)</f>
        <v>0</v>
      </c>
      <c r="I14" s="98" t="s">
        <v>62</v>
      </c>
      <c r="J14" s="10">
        <f>SUM(J11:J13)</f>
        <v>244899370</v>
      </c>
      <c r="K14" s="23">
        <f t="shared" si="0"/>
        <v>14</v>
      </c>
      <c r="M14" s="50">
        <f>M40</f>
        <v>1262183814</v>
      </c>
      <c r="O14" s="50">
        <f>O40</f>
        <v>-1017284444</v>
      </c>
    </row>
    <row r="15" spans="1:16" ht="24" customHeight="1">
      <c r="A15" s="321" t="str">
        <f>"THIS IS FY-"&amp;MID(M1,1,4)</f>
        <v>THIS IS FY-2019</v>
      </c>
      <c r="B15" s="323" t="str">
        <f ca="1">"©"&amp;RIGHT("0"&amp;MONTH(NOW()),2)&amp;"/"&amp;RIGHT("0"&amp;DAY(NOW())   +   0,2)&amp;"/"&amp;YEAR(NOW())&amp;" LAWRENCE GERARD BRUNN, CPA (PA), MBA"</f>
        <v>©07/04/2025 LAWRENCE GERARD BRUNN, CPA (PA), MBA</v>
      </c>
      <c r="C15" s="324"/>
      <c r="D15" s="323"/>
      <c r="E15" s="324"/>
      <c r="F15" s="323"/>
      <c r="G15" s="324"/>
      <c r="H15" s="323"/>
      <c r="I15" s="324"/>
      <c r="J15" s="323"/>
      <c r="K15" s="23">
        <f t="shared" si="0"/>
        <v>15</v>
      </c>
    </row>
    <row r="16" spans="1:16" ht="24" customHeight="1">
      <c r="A16" s="322"/>
      <c r="B16" s="324"/>
      <c r="C16" s="324"/>
      <c r="D16" s="324"/>
      <c r="E16" s="324"/>
      <c r="F16" s="324"/>
      <c r="G16" s="324"/>
      <c r="H16" s="324"/>
      <c r="I16" s="324"/>
      <c r="J16" s="324"/>
      <c r="K16" s="23">
        <f t="shared" si="0"/>
        <v>16</v>
      </c>
    </row>
    <row r="17" spans="1:13" ht="24" customHeight="1">
      <c r="A17" s="53" t="s">
        <v>31</v>
      </c>
      <c r="B17" s="27" t="s">
        <v>32</v>
      </c>
      <c r="C17" s="28"/>
      <c r="D17" s="334" t="s">
        <v>136</v>
      </c>
      <c r="E17" s="335"/>
      <c r="F17" s="335"/>
      <c r="G17" s="335"/>
      <c r="H17" s="336"/>
      <c r="I17" s="25"/>
      <c r="J17" s="29" t="s">
        <v>17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18</v>
      </c>
      <c r="C18" s="28"/>
      <c r="D18" s="54" t="s">
        <v>11</v>
      </c>
      <c r="E18" s="31" t="s">
        <v>0</v>
      </c>
      <c r="F18" s="55" t="s">
        <v>12</v>
      </c>
      <c r="G18" s="31" t="s">
        <v>0</v>
      </c>
      <c r="H18" s="56" t="s">
        <v>13</v>
      </c>
      <c r="I18" s="32" t="s">
        <v>0</v>
      </c>
      <c r="J18" s="57" t="s">
        <v>19</v>
      </c>
      <c r="K18" s="23">
        <f t="shared" si="0"/>
        <v>18</v>
      </c>
    </row>
    <row r="19" spans="1:13" ht="24" customHeight="1" thickTop="1" thickBot="1">
      <c r="A19" s="34" t="s">
        <v>69</v>
      </c>
      <c r="B19" s="2" t="s">
        <v>173</v>
      </c>
      <c r="C19" s="37"/>
      <c r="D19" s="81">
        <f t="shared" ref="D19:D27" si="1">IFERROR(D32*1,0)-IFERROR(D6*1,0)</f>
        <v>-14000000</v>
      </c>
      <c r="E19" s="13" t="s">
        <v>0</v>
      </c>
      <c r="F19" s="7">
        <f t="shared" ref="F19:F27" si="2">IFERROR(F32*1,0)-IFERROR(F6*1,0)</f>
        <v>0</v>
      </c>
      <c r="G19" s="6" t="s">
        <v>0</v>
      </c>
      <c r="H19" s="7">
        <f t="shared" ref="H19:H27" si="3">IFERROR(H32*1,0)-IFERROR(H6*1,0)</f>
        <v>0</v>
      </c>
      <c r="I19" s="97" t="s">
        <v>59</v>
      </c>
      <c r="J19" s="7">
        <f t="shared" ref="J19:J27" si="4">IFERROR(J32*1,0)-IFERROR(J6*1,0)</f>
        <v>-14000000</v>
      </c>
      <c r="K19" s="23">
        <f t="shared" si="0"/>
        <v>19</v>
      </c>
    </row>
    <row r="20" spans="1:13" ht="24" customHeight="1" thickTop="1" thickBot="1">
      <c r="A20" s="35" t="s">
        <v>20</v>
      </c>
      <c r="B20" s="36" t="s">
        <v>33</v>
      </c>
      <c r="C20" s="37"/>
      <c r="D20" s="82">
        <f t="shared" si="1"/>
        <v>-14000000</v>
      </c>
      <c r="E20" s="58" t="s">
        <v>0</v>
      </c>
      <c r="F20" s="59">
        <f t="shared" si="2"/>
        <v>14000000</v>
      </c>
      <c r="G20" s="13" t="s">
        <v>0</v>
      </c>
      <c r="H20" s="8">
        <f t="shared" si="3"/>
        <v>0</v>
      </c>
      <c r="I20" s="97" t="s">
        <v>60</v>
      </c>
      <c r="J20" s="8">
        <f t="shared" si="4"/>
        <v>0</v>
      </c>
      <c r="K20" s="106">
        <f t="shared" si="0"/>
        <v>20</v>
      </c>
    </row>
    <row r="21" spans="1:13" ht="24" customHeight="1" thickTop="1">
      <c r="A21" s="34" t="s">
        <v>70</v>
      </c>
      <c r="B21" s="337" t="s">
        <v>161</v>
      </c>
      <c r="C21" s="89"/>
      <c r="D21" s="39">
        <f t="shared" si="1"/>
        <v>0</v>
      </c>
      <c r="E21" s="11" t="s">
        <v>0</v>
      </c>
      <c r="F21" s="239">
        <f t="shared" si="2"/>
        <v>0</v>
      </c>
      <c r="G21" s="13" t="s">
        <v>0</v>
      </c>
      <c r="H21" s="6">
        <f t="shared" si="3"/>
        <v>0</v>
      </c>
      <c r="I21" s="97" t="s">
        <v>44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22</v>
      </c>
      <c r="B22" s="338"/>
      <c r="C22" s="89"/>
      <c r="D22" s="90">
        <f t="shared" si="1"/>
        <v>0</v>
      </c>
      <c r="E22" s="11" t="s">
        <v>0</v>
      </c>
      <c r="F22" s="60">
        <f t="shared" si="2"/>
        <v>0</v>
      </c>
      <c r="G22" s="13" t="s">
        <v>0</v>
      </c>
      <c r="H22" s="6">
        <f t="shared" si="3"/>
        <v>0</v>
      </c>
      <c r="I22" s="97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23</v>
      </c>
      <c r="B23" s="339"/>
      <c r="C23" s="89"/>
      <c r="D23" s="90">
        <f t="shared" si="1"/>
        <v>0</v>
      </c>
      <c r="E23" s="11" t="s">
        <v>0</v>
      </c>
      <c r="F23" s="60">
        <f t="shared" si="2"/>
        <v>0</v>
      </c>
      <c r="G23" s="13" t="s">
        <v>0</v>
      </c>
      <c r="H23" s="6">
        <f t="shared" si="3"/>
        <v>0</v>
      </c>
      <c r="I23" s="97" t="s">
        <v>61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09" t="s">
        <v>34</v>
      </c>
      <c r="B24" s="41" t="s">
        <v>3</v>
      </c>
      <c r="C24" s="89"/>
      <c r="D24" s="210">
        <f t="shared" si="1"/>
        <v>-28000000</v>
      </c>
      <c r="E24" s="11" t="s">
        <v>0</v>
      </c>
      <c r="F24" s="240">
        <f t="shared" si="2"/>
        <v>14000000</v>
      </c>
      <c r="G24" s="13" t="s">
        <v>0</v>
      </c>
      <c r="H24" s="43">
        <f t="shared" si="3"/>
        <v>0</v>
      </c>
      <c r="I24" s="100" t="s">
        <v>0</v>
      </c>
      <c r="J24" s="43">
        <f t="shared" si="4"/>
        <v>-14000000</v>
      </c>
      <c r="K24" s="44">
        <f t="shared" si="0"/>
        <v>24</v>
      </c>
    </row>
    <row r="25" spans="1:13" ht="24" customHeight="1" thickTop="1" thickBot="1">
      <c r="A25" s="35" t="s">
        <v>25</v>
      </c>
      <c r="B25" s="36" t="s">
        <v>35</v>
      </c>
      <c r="C25" s="89"/>
      <c r="D25" s="61">
        <f t="shared" si="1"/>
        <v>14000000</v>
      </c>
      <c r="E25" s="12" t="s">
        <v>0</v>
      </c>
      <c r="F25" s="61">
        <f t="shared" si="2"/>
        <v>-14000000</v>
      </c>
      <c r="G25" s="13" t="s">
        <v>0</v>
      </c>
      <c r="H25" s="8">
        <f t="shared" si="3"/>
        <v>0</v>
      </c>
      <c r="I25" s="98" t="s">
        <v>61</v>
      </c>
      <c r="J25" s="8">
        <f t="shared" si="4"/>
        <v>0</v>
      </c>
      <c r="K25" s="106">
        <f t="shared" si="0"/>
        <v>25</v>
      </c>
    </row>
    <row r="26" spans="1:13" ht="24" customHeight="1" thickTop="1" thickBot="1">
      <c r="A26" s="46" t="s">
        <v>28</v>
      </c>
      <c r="B26" s="47" t="s">
        <v>29</v>
      </c>
      <c r="C26" s="89"/>
      <c r="D26" s="62">
        <f t="shared" si="1"/>
        <v>14000000</v>
      </c>
      <c r="E26" s="12" t="s">
        <v>0</v>
      </c>
      <c r="F26" s="83">
        <f t="shared" si="2"/>
        <v>0</v>
      </c>
      <c r="G26" s="13" t="s">
        <v>0</v>
      </c>
      <c r="H26" s="50">
        <f t="shared" si="3"/>
        <v>0</v>
      </c>
      <c r="I26" s="99" t="s">
        <v>59</v>
      </c>
      <c r="J26" s="50">
        <f t="shared" si="4"/>
        <v>14000000</v>
      </c>
      <c r="K26" s="51">
        <f t="shared" si="0"/>
        <v>26</v>
      </c>
      <c r="M26" s="226"/>
    </row>
    <row r="27" spans="1:13" ht="24" customHeight="1">
      <c r="A27" s="16" t="s">
        <v>36</v>
      </c>
      <c r="B27" s="16" t="s">
        <v>166</v>
      </c>
      <c r="C27" s="28"/>
      <c r="D27" s="91">
        <f t="shared" si="1"/>
        <v>0</v>
      </c>
      <c r="E27" s="6" t="s">
        <v>0</v>
      </c>
      <c r="F27" s="10">
        <f t="shared" si="2"/>
        <v>0</v>
      </c>
      <c r="G27" s="6" t="s">
        <v>0</v>
      </c>
      <c r="H27" s="10">
        <f t="shared" si="3"/>
        <v>0</v>
      </c>
      <c r="I27" s="103" t="s">
        <v>62</v>
      </c>
      <c r="J27" s="10">
        <f t="shared" si="4"/>
        <v>0</v>
      </c>
      <c r="K27" s="23">
        <f t="shared" si="0"/>
        <v>27</v>
      </c>
    </row>
    <row r="28" spans="1:13" ht="24" customHeight="1">
      <c r="A28" s="352" t="s">
        <v>171</v>
      </c>
      <c r="B28" s="352"/>
      <c r="D28" s="350" t="s">
        <v>164</v>
      </c>
      <c r="E28" s="350"/>
      <c r="F28" s="350"/>
      <c r="G28" s="350"/>
      <c r="H28" s="350"/>
      <c r="I28" s="19"/>
      <c r="J28" s="236" t="s">
        <v>183</v>
      </c>
      <c r="K28" s="23">
        <f t="shared" si="0"/>
        <v>28</v>
      </c>
    </row>
    <row r="29" spans="1:13" ht="24" customHeight="1">
      <c r="A29" s="353" t="s">
        <v>170</v>
      </c>
      <c r="B29" s="353" t="s">
        <v>170</v>
      </c>
      <c r="D29" s="351"/>
      <c r="E29" s="351"/>
      <c r="F29" s="351"/>
      <c r="G29" s="351"/>
      <c r="H29" s="351"/>
      <c r="I29" s="19"/>
      <c r="J29" s="237" t="s">
        <v>165</v>
      </c>
      <c r="K29" s="23">
        <f t="shared" si="0"/>
        <v>29</v>
      </c>
    </row>
    <row r="30" spans="1:13" ht="24" customHeight="1">
      <c r="A30" s="84" t="s">
        <v>137</v>
      </c>
      <c r="B30" s="27" t="s">
        <v>37</v>
      </c>
      <c r="C30" s="92"/>
      <c r="D30" s="354" t="str">
        <f>M1&amp;" ON "&amp;M1+1&amp;"-"&amp;M1&amp;" AUDIT REPORT"</f>
        <v>2019 ON 2020-2019 AUDIT REPORT</v>
      </c>
      <c r="E30" s="355"/>
      <c r="F30" s="355"/>
      <c r="G30" s="355"/>
      <c r="H30" s="356"/>
      <c r="I30" s="25"/>
      <c r="J30" s="29" t="s">
        <v>17</v>
      </c>
      <c r="K30" s="23">
        <f t="shared" si="0"/>
        <v>30</v>
      </c>
    </row>
    <row r="31" spans="1:13" ht="24" customHeight="1">
      <c r="A31" s="4" t="s">
        <v>1</v>
      </c>
      <c r="B31" s="4" t="s">
        <v>18</v>
      </c>
      <c r="C31" s="28"/>
      <c r="D31" s="64" t="s">
        <v>11</v>
      </c>
      <c r="E31" s="31" t="s">
        <v>0</v>
      </c>
      <c r="F31" s="15" t="s">
        <v>12</v>
      </c>
      <c r="G31" s="31" t="s">
        <v>0</v>
      </c>
      <c r="H31" s="111" t="s">
        <v>13</v>
      </c>
      <c r="I31" s="32" t="s">
        <v>0</v>
      </c>
      <c r="J31" s="57" t="s">
        <v>19</v>
      </c>
      <c r="K31" s="23">
        <f t="shared" si="0"/>
        <v>31</v>
      </c>
    </row>
    <row r="32" spans="1:13" ht="24" customHeight="1">
      <c r="A32" s="34" t="s">
        <v>69</v>
      </c>
      <c r="B32" s="2" t="s">
        <v>173</v>
      </c>
      <c r="C32" s="93"/>
      <c r="D32" s="7">
        <f>M32</f>
        <v>1279823716</v>
      </c>
      <c r="E32" s="12"/>
      <c r="F32" s="115"/>
      <c r="G32" s="13" t="s">
        <v>0</v>
      </c>
      <c r="H32" s="13"/>
      <c r="I32" s="102" t="s">
        <v>59</v>
      </c>
      <c r="J32" s="7">
        <f>SUM(D32:H32)</f>
        <v>1279823716</v>
      </c>
      <c r="K32" s="65">
        <f t="shared" si="0"/>
        <v>32</v>
      </c>
      <c r="M32" s="7">
        <f>M6-M7</f>
        <v>1279823716</v>
      </c>
    </row>
    <row r="33" spans="1:15" ht="24" customHeight="1">
      <c r="A33" s="35" t="s">
        <v>20</v>
      </c>
      <c r="B33" s="17"/>
      <c r="C33" s="89"/>
      <c r="D33" s="8"/>
      <c r="E33" s="12"/>
      <c r="F33" s="87"/>
      <c r="G33" s="13" t="s">
        <v>0</v>
      </c>
      <c r="H33" s="9"/>
      <c r="I33" s="97" t="s">
        <v>60</v>
      </c>
      <c r="J33" s="9">
        <f>SUM(D33:H33)</f>
        <v>0</v>
      </c>
      <c r="K33" s="65">
        <f t="shared" si="0"/>
        <v>33</v>
      </c>
      <c r="M33" s="6"/>
    </row>
    <row r="34" spans="1:15" ht="24" customHeight="1">
      <c r="A34" s="34" t="s">
        <v>70</v>
      </c>
      <c r="B34" s="2" t="s">
        <v>48</v>
      </c>
      <c r="C34" s="37"/>
      <c r="D34" s="359" t="s">
        <v>163</v>
      </c>
      <c r="E34" s="12" t="s">
        <v>0</v>
      </c>
      <c r="F34" s="6"/>
      <c r="G34" s="13" t="s">
        <v>0</v>
      </c>
      <c r="H34" s="6">
        <f>M34</f>
        <v>229385491</v>
      </c>
      <c r="I34" s="97" t="s">
        <v>44</v>
      </c>
      <c r="J34" s="13">
        <f>SUM(D34:H34)</f>
        <v>229385491</v>
      </c>
      <c r="K34" s="23">
        <f t="shared" si="0"/>
        <v>34</v>
      </c>
      <c r="M34" s="6">
        <f>M8</f>
        <v>229385491</v>
      </c>
    </row>
    <row r="35" spans="1:15" ht="24" customHeight="1">
      <c r="A35" s="34" t="s">
        <v>22</v>
      </c>
      <c r="B35" s="2" t="s">
        <v>39</v>
      </c>
      <c r="C35" s="37"/>
      <c r="D35" s="359"/>
      <c r="E35" s="12" t="s">
        <v>0</v>
      </c>
      <c r="F35" s="6">
        <f>M35</f>
        <v>-1431059967</v>
      </c>
      <c r="G35" s="13" t="s">
        <v>0</v>
      </c>
      <c r="H35" s="6"/>
      <c r="I35" s="97" t="s">
        <v>9</v>
      </c>
      <c r="J35" s="13">
        <f>SUM(D35:H35)</f>
        <v>-1431059967</v>
      </c>
      <c r="K35" s="23">
        <f t="shared" si="0"/>
        <v>35</v>
      </c>
      <c r="M35" s="6">
        <f>M9</f>
        <v>-1431059967</v>
      </c>
    </row>
    <row r="36" spans="1:15" ht="24" customHeight="1" thickBot="1">
      <c r="A36" s="34" t="s">
        <v>23</v>
      </c>
      <c r="B36" s="2" t="s">
        <v>40</v>
      </c>
      <c r="C36" s="37"/>
      <c r="D36" s="360"/>
      <c r="E36" s="12" t="s">
        <v>0</v>
      </c>
      <c r="F36" s="79"/>
      <c r="G36" s="13" t="s">
        <v>0</v>
      </c>
      <c r="H36" s="6">
        <f>M36</f>
        <v>33516383</v>
      </c>
      <c r="I36" s="97" t="s">
        <v>61</v>
      </c>
      <c r="J36" s="13">
        <f>SUM(D36:H36)</f>
        <v>33516383</v>
      </c>
      <c r="K36" s="23">
        <f t="shared" si="0"/>
        <v>36</v>
      </c>
      <c r="M36" s="79">
        <f>M10</f>
        <v>33516383</v>
      </c>
    </row>
    <row r="37" spans="1:15" ht="24" customHeight="1">
      <c r="A37" s="66" t="s">
        <v>138</v>
      </c>
      <c r="B37" s="41" t="s">
        <v>3</v>
      </c>
      <c r="C37" s="28"/>
      <c r="D37" s="43">
        <f>SUM(D32:D36)</f>
        <v>1279823716</v>
      </c>
      <c r="E37" s="6" t="s">
        <v>0</v>
      </c>
      <c r="F37" s="43">
        <f>SUM(F32:F36)</f>
        <v>-1431059967</v>
      </c>
      <c r="G37" s="6" t="s">
        <v>0</v>
      </c>
      <c r="H37" s="43">
        <f>SUM(H32:H36)</f>
        <v>262901874</v>
      </c>
      <c r="I37" s="100" t="s">
        <v>0</v>
      </c>
      <c r="J37" s="43">
        <f>SUM(J32:J36)</f>
        <v>111665623</v>
      </c>
      <c r="K37" s="44">
        <f t="shared" si="0"/>
        <v>37</v>
      </c>
      <c r="M37" s="43">
        <f>D37</f>
        <v>1279823716</v>
      </c>
      <c r="O37" s="43">
        <f>F37</f>
        <v>-1431059967</v>
      </c>
    </row>
    <row r="38" spans="1:15" ht="24" customHeight="1">
      <c r="A38" s="67" t="s">
        <v>0</v>
      </c>
      <c r="B38" s="68"/>
      <c r="C38" s="28"/>
      <c r="D38" s="77" t="s">
        <v>41</v>
      </c>
      <c r="E38" s="88" t="s">
        <v>0</v>
      </c>
      <c r="F38" s="78" t="s">
        <v>41</v>
      </c>
      <c r="G38" s="88" t="s">
        <v>0</v>
      </c>
      <c r="H38" s="77" t="s">
        <v>41</v>
      </c>
      <c r="I38" s="98" t="s">
        <v>61</v>
      </c>
      <c r="J38" s="77" t="s">
        <v>41</v>
      </c>
      <c r="K38" s="106">
        <f t="shared" si="0"/>
        <v>38</v>
      </c>
      <c r="M38" s="6"/>
      <c r="O38" s="6"/>
    </row>
    <row r="39" spans="1:15" ht="24" customHeight="1" thickBot="1">
      <c r="A39" s="46" t="s">
        <v>28</v>
      </c>
      <c r="B39" s="108" t="s">
        <v>140</v>
      </c>
      <c r="C39" s="28"/>
      <c r="D39" s="50">
        <f>M40-M37</f>
        <v>-17639902</v>
      </c>
      <c r="E39" s="6" t="s">
        <v>0</v>
      </c>
      <c r="F39" s="50">
        <f>O40-O37</f>
        <v>413775523</v>
      </c>
      <c r="G39" s="69" t="s">
        <v>0</v>
      </c>
      <c r="H39" s="50">
        <f>-H37</f>
        <v>-262901874</v>
      </c>
      <c r="I39" s="99" t="s">
        <v>59</v>
      </c>
      <c r="J39" s="49">
        <f>SUM(D39:H39)</f>
        <v>133233747</v>
      </c>
      <c r="K39" s="51">
        <f t="shared" si="0"/>
        <v>39</v>
      </c>
      <c r="M39" s="10"/>
      <c r="O39" s="10"/>
    </row>
    <row r="40" spans="1:15" ht="24" customHeight="1" thickBot="1">
      <c r="A40" s="70" t="s">
        <v>139</v>
      </c>
      <c r="B40" s="71" t="s">
        <v>167</v>
      </c>
      <c r="C40" s="28"/>
      <c r="D40" s="10">
        <f>SUM(D37:D39)</f>
        <v>1262183814</v>
      </c>
      <c r="E40" s="6" t="s">
        <v>0</v>
      </c>
      <c r="F40" s="10">
        <f>SUM(F37:F39)</f>
        <v>-1017284444</v>
      </c>
      <c r="G40" s="6" t="s">
        <v>0</v>
      </c>
      <c r="H40" s="10">
        <f>SUM(H37:H39)</f>
        <v>0</v>
      </c>
      <c r="I40" s="98" t="s">
        <v>62</v>
      </c>
      <c r="J40" s="10">
        <f>SUM(J37:J39)</f>
        <v>244899370</v>
      </c>
      <c r="K40" s="23">
        <f t="shared" si="0"/>
        <v>40</v>
      </c>
      <c r="M40" s="50">
        <v>1262183814</v>
      </c>
      <c r="O40" s="50">
        <v>-1017284444</v>
      </c>
    </row>
    <row r="41" spans="1:15" ht="24" customHeight="1">
      <c r="A41" s="343" t="s">
        <v>174</v>
      </c>
      <c r="B41" s="343"/>
      <c r="C41" s="344"/>
      <c r="D41" s="343"/>
      <c r="E41" s="344"/>
      <c r="F41" s="343"/>
      <c r="G41" s="344"/>
      <c r="H41" s="343"/>
      <c r="I41" s="344"/>
      <c r="J41" s="343"/>
      <c r="K41" s="23">
        <f t="shared" si="0"/>
        <v>41</v>
      </c>
    </row>
    <row r="42" spans="1:15" ht="24" customHeight="1" thickBot="1">
      <c r="A42" s="72" t="s">
        <v>42</v>
      </c>
      <c r="B42" s="72" t="s">
        <v>43</v>
      </c>
      <c r="C42" s="20"/>
      <c r="D42" s="72" t="s">
        <v>44</v>
      </c>
      <c r="E42" s="20"/>
      <c r="F42" s="72" t="s">
        <v>2</v>
      </c>
      <c r="G42" s="20"/>
      <c r="H42" s="72" t="s">
        <v>8</v>
      </c>
      <c r="I42" s="20"/>
      <c r="J42" s="72" t="s">
        <v>10</v>
      </c>
      <c r="K42" s="23">
        <f t="shared" si="0"/>
        <v>42</v>
      </c>
      <c r="M42" s="12">
        <f>H34+D37</f>
        <v>1509209207</v>
      </c>
    </row>
    <row r="43" spans="1:15" ht="24" customHeight="1" thickTop="1" thickBot="1">
      <c r="A43" s="345" t="s">
        <v>45</v>
      </c>
      <c r="B43" s="345"/>
      <c r="C43" s="345"/>
      <c r="D43" s="345"/>
      <c r="E43" s="345"/>
      <c r="F43" s="345"/>
      <c r="G43" s="345"/>
      <c r="H43" s="345"/>
      <c r="I43" s="73"/>
      <c r="J43" s="74" t="s">
        <v>46</v>
      </c>
      <c r="K43" s="23">
        <f t="shared" si="0"/>
        <v>43</v>
      </c>
      <c r="M43" s="12">
        <f>M42+F35</f>
        <v>78149240</v>
      </c>
    </row>
    <row r="44" spans="1:15" ht="24" customHeight="1" thickTop="1">
      <c r="A44" s="345"/>
      <c r="B44" s="345"/>
      <c r="C44" s="345"/>
      <c r="D44" s="345"/>
      <c r="E44" s="345"/>
      <c r="F44" s="345"/>
      <c r="G44" s="345"/>
      <c r="H44" s="345"/>
      <c r="I44" s="73"/>
      <c r="J44" s="346" t="s">
        <v>52</v>
      </c>
      <c r="K44" s="23">
        <f t="shared" si="0"/>
        <v>44</v>
      </c>
    </row>
    <row r="45" spans="1:15" ht="24" customHeight="1">
      <c r="A45" s="345"/>
      <c r="B45" s="345"/>
      <c r="C45" s="345"/>
      <c r="D45" s="345"/>
      <c r="E45" s="345"/>
      <c r="F45" s="345"/>
      <c r="G45" s="345"/>
      <c r="H45" s="345"/>
      <c r="I45" s="73"/>
      <c r="J45" s="333"/>
      <c r="K45" s="23">
        <f t="shared" si="0"/>
        <v>45</v>
      </c>
    </row>
    <row r="46" spans="1:15" ht="24" customHeight="1">
      <c r="A46" s="328" t="s">
        <v>47</v>
      </c>
      <c r="B46" s="328"/>
      <c r="C46" s="328"/>
      <c r="D46" s="328"/>
      <c r="E46" s="328"/>
      <c r="F46" s="328"/>
      <c r="G46" s="328"/>
      <c r="H46" s="328"/>
      <c r="I46" s="73"/>
      <c r="J46" s="329" t="s">
        <v>53</v>
      </c>
      <c r="K46" s="23">
        <f t="shared" si="0"/>
        <v>46</v>
      </c>
    </row>
    <row r="47" spans="1:15" ht="24" customHeight="1">
      <c r="A47" s="328"/>
      <c r="B47" s="328"/>
      <c r="C47" s="328"/>
      <c r="D47" s="328"/>
      <c r="E47" s="328"/>
      <c r="F47" s="328"/>
      <c r="G47" s="328"/>
      <c r="H47" s="328"/>
      <c r="I47" s="73"/>
      <c r="J47" s="330"/>
      <c r="K47" s="23">
        <f t="shared" si="0"/>
        <v>47</v>
      </c>
    </row>
    <row r="48" spans="1:15" ht="24" customHeight="1">
      <c r="A48" s="331" t="s">
        <v>4</v>
      </c>
      <c r="B48" s="331"/>
      <c r="C48" s="331"/>
      <c r="D48" s="331"/>
      <c r="E48" s="331"/>
      <c r="F48" s="331"/>
      <c r="G48" s="331"/>
      <c r="H48" s="331"/>
      <c r="I48" s="75"/>
      <c r="J48" s="332" t="s">
        <v>54</v>
      </c>
      <c r="K48" s="23">
        <f t="shared" si="0"/>
        <v>48</v>
      </c>
    </row>
    <row r="49" spans="1:11" ht="24" customHeight="1">
      <c r="A49" s="331"/>
      <c r="B49" s="331"/>
      <c r="C49" s="331"/>
      <c r="D49" s="331"/>
      <c r="E49" s="331"/>
      <c r="F49" s="331"/>
      <c r="G49" s="331"/>
      <c r="H49" s="331"/>
      <c r="I49" s="75"/>
      <c r="J49" s="33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A46:H47"/>
    <mergeCell ref="J46:J47"/>
    <mergeCell ref="A48:H49"/>
    <mergeCell ref="J48:J49"/>
    <mergeCell ref="D17:H17"/>
    <mergeCell ref="D30:H30"/>
    <mergeCell ref="A41:J41"/>
    <mergeCell ref="A43:H45"/>
    <mergeCell ref="J44:J45"/>
    <mergeCell ref="B21:B23"/>
    <mergeCell ref="D34:D36"/>
    <mergeCell ref="D28:H29"/>
    <mergeCell ref="A28:B28"/>
    <mergeCell ref="A29:B29"/>
    <mergeCell ref="J1:J3"/>
    <mergeCell ref="M1:M2"/>
    <mergeCell ref="F2:H3"/>
    <mergeCell ref="D4:H4"/>
    <mergeCell ref="A15:A16"/>
    <mergeCell ref="B15:J16"/>
    <mergeCell ref="D8:D10"/>
  </mergeCells>
  <conditionalFormatting sqref="A1:O1048576">
    <cfRule type="cellIs" dxfId="9" priority="11" operator="equal">
      <formula>0</formula>
    </cfRule>
    <cfRule type="cellIs" dxfId="8" priority="1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D3F3-DE8A-364B-87DD-6BEADDF2BCD3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6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2" t="s">
        <v>6</v>
      </c>
      <c r="B1" s="3" t="s">
        <v>77</v>
      </c>
      <c r="C1" s="22"/>
      <c r="J1" s="308" t="str">
        <f>"HLeeM - BOOK G                    "&amp;D30</f>
        <v>HLeeM - BOOK G                    2020 ON 2021-2020 AUDIT REPORT</v>
      </c>
      <c r="K1" s="23">
        <v>1</v>
      </c>
      <c r="M1" s="311">
        <v>2020</v>
      </c>
    </row>
    <row r="2" spans="1:16" ht="24" customHeight="1">
      <c r="A2" s="113" t="s">
        <v>5</v>
      </c>
      <c r="B2" s="19" t="s">
        <v>78</v>
      </c>
      <c r="C2" s="22"/>
      <c r="F2" s="312" t="s">
        <v>14</v>
      </c>
      <c r="G2" s="313"/>
      <c r="H2" s="314"/>
      <c r="I2" s="25"/>
      <c r="J2" s="309"/>
      <c r="K2" s="23">
        <f t="shared" ref="K2:K49" si="0">K1+1</f>
        <v>2</v>
      </c>
      <c r="M2" s="311"/>
    </row>
    <row r="3" spans="1:16" ht="24" customHeight="1">
      <c r="A3" s="112" t="s">
        <v>7</v>
      </c>
      <c r="B3" s="3" t="s">
        <v>79</v>
      </c>
      <c r="C3" s="22"/>
      <c r="E3" s="1" t="s">
        <v>0</v>
      </c>
      <c r="F3" s="315"/>
      <c r="G3" s="316"/>
      <c r="H3" s="317"/>
      <c r="I3" s="25"/>
      <c r="J3" s="310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18" t="s">
        <v>185</v>
      </c>
      <c r="E4" s="319"/>
      <c r="F4" s="319"/>
      <c r="G4" s="319"/>
      <c r="H4" s="320"/>
      <c r="I4" s="25"/>
      <c r="J4" s="29" t="s">
        <v>17</v>
      </c>
      <c r="K4" s="23">
        <f t="shared" si="0"/>
        <v>4</v>
      </c>
      <c r="M4" s="114">
        <f>ROUND(M7/M6,3)</f>
        <v>1.0999999999999999E-2</v>
      </c>
      <c r="O4" s="12" t="s">
        <v>75</v>
      </c>
    </row>
    <row r="5" spans="1:16" ht="24" customHeight="1">
      <c r="A5" s="30" t="s">
        <v>1</v>
      </c>
      <c r="B5" s="4" t="s">
        <v>18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1" t="s">
        <v>13</v>
      </c>
      <c r="I5" s="32" t="s">
        <v>0</v>
      </c>
      <c r="J5" s="33" t="s">
        <v>19</v>
      </c>
      <c r="K5" s="23">
        <f t="shared" si="0"/>
        <v>5</v>
      </c>
    </row>
    <row r="6" spans="1:16" ht="24" customHeight="1" thickBot="1">
      <c r="A6" s="34" t="s">
        <v>69</v>
      </c>
      <c r="B6" s="2" t="s">
        <v>173</v>
      </c>
      <c r="C6" s="28"/>
      <c r="D6" s="11">
        <f>M6</f>
        <v>1381689383</v>
      </c>
      <c r="E6" s="6" t="s">
        <v>0</v>
      </c>
      <c r="F6" s="13"/>
      <c r="G6" s="6" t="s">
        <v>0</v>
      </c>
      <c r="H6" s="6"/>
      <c r="I6" s="97" t="s">
        <v>59</v>
      </c>
      <c r="J6" s="6">
        <f>SUM(D6:H6)</f>
        <v>1381689383</v>
      </c>
      <c r="K6" s="23">
        <f t="shared" si="0"/>
        <v>6</v>
      </c>
      <c r="M6" s="7">
        <f>1366689383+M7</f>
        <v>1381689383</v>
      </c>
      <c r="O6" s="12">
        <v>1655426511</v>
      </c>
      <c r="P6" s="12" t="s">
        <v>73</v>
      </c>
    </row>
    <row r="7" spans="1:16" ht="24" customHeight="1" thickTop="1" thickBot="1">
      <c r="A7" s="35" t="s">
        <v>20</v>
      </c>
      <c r="B7" s="36" t="s">
        <v>21</v>
      </c>
      <c r="C7" s="37"/>
      <c r="D7" s="38">
        <f>M7</f>
        <v>15000000</v>
      </c>
      <c r="E7" s="12" t="s">
        <v>0</v>
      </c>
      <c r="F7" s="86">
        <f>-M7</f>
        <v>-15000000</v>
      </c>
      <c r="G7" s="13" t="s">
        <v>0</v>
      </c>
      <c r="H7" s="208" t="s">
        <v>180</v>
      </c>
      <c r="I7" s="97" t="s">
        <v>60</v>
      </c>
      <c r="J7" s="8">
        <f>SUM(D7:H7)</f>
        <v>0</v>
      </c>
      <c r="K7" s="106">
        <f t="shared" si="0"/>
        <v>7</v>
      </c>
      <c r="M7" s="6">
        <f>'Balance Sheet AR Analysis'!L13</f>
        <v>15000000</v>
      </c>
    </row>
    <row r="8" spans="1:16" ht="24" customHeight="1" thickTop="1">
      <c r="A8" s="34" t="s">
        <v>70</v>
      </c>
      <c r="B8" s="2" t="s">
        <v>49</v>
      </c>
      <c r="C8" s="37"/>
      <c r="D8" s="325" t="s">
        <v>168</v>
      </c>
      <c r="E8" s="11" t="s">
        <v>0</v>
      </c>
      <c r="F8" s="239"/>
      <c r="G8" s="13" t="s">
        <v>0</v>
      </c>
      <c r="H8" s="6">
        <f>M8</f>
        <v>288737128</v>
      </c>
      <c r="I8" s="97" t="s">
        <v>44</v>
      </c>
      <c r="J8" s="6">
        <f>SUM(D8:H8)</f>
        <v>288737128</v>
      </c>
      <c r="K8" s="23">
        <f t="shared" si="0"/>
        <v>8</v>
      </c>
      <c r="M8" s="6">
        <f>O6-M6+M7</f>
        <v>288737128</v>
      </c>
    </row>
    <row r="9" spans="1:16" ht="24" customHeight="1">
      <c r="A9" s="34" t="s">
        <v>22</v>
      </c>
      <c r="B9" s="2" t="s">
        <v>50</v>
      </c>
      <c r="C9" s="37"/>
      <c r="D9" s="326"/>
      <c r="E9" s="11" t="s">
        <v>0</v>
      </c>
      <c r="F9" s="60">
        <f>M9</f>
        <v>-1545647691</v>
      </c>
      <c r="G9" s="13" t="s">
        <v>0</v>
      </c>
      <c r="H9" s="6"/>
      <c r="I9" s="97" t="s">
        <v>9</v>
      </c>
      <c r="J9" s="6">
        <f>SUM(D9:H9)</f>
        <v>-1545647691</v>
      </c>
      <c r="K9" s="23">
        <f t="shared" si="0"/>
        <v>9</v>
      </c>
      <c r="M9" s="6">
        <v>-1545647691</v>
      </c>
    </row>
    <row r="10" spans="1:16" ht="24" customHeight="1" thickBot="1">
      <c r="A10" s="34" t="s">
        <v>23</v>
      </c>
      <c r="B10" s="2" t="s">
        <v>51</v>
      </c>
      <c r="C10" s="37"/>
      <c r="D10" s="327"/>
      <c r="E10" s="11" t="s">
        <v>0</v>
      </c>
      <c r="F10" s="60"/>
      <c r="G10" s="13" t="s">
        <v>0</v>
      </c>
      <c r="H10" s="6">
        <f>M10</f>
        <v>11785385</v>
      </c>
      <c r="I10" s="97" t="s">
        <v>61</v>
      </c>
      <c r="J10" s="6">
        <f>SUM(D10:H10)</f>
        <v>11785385</v>
      </c>
      <c r="K10" s="23">
        <f t="shared" si="0"/>
        <v>10</v>
      </c>
      <c r="M10" s="79">
        <f>121564205-109778820</f>
        <v>11785385</v>
      </c>
    </row>
    <row r="11" spans="1:16" ht="24" customHeight="1" thickBot="1">
      <c r="A11" s="40" t="s">
        <v>24</v>
      </c>
      <c r="B11" s="41" t="s">
        <v>3</v>
      </c>
      <c r="C11" s="37"/>
      <c r="D11" s="42">
        <f>SUM(D6:D10)</f>
        <v>1396689383</v>
      </c>
      <c r="E11" s="11" t="s">
        <v>0</v>
      </c>
      <c r="F11" s="240">
        <f>SUM(F6:F10)</f>
        <v>-1560647691</v>
      </c>
      <c r="G11" s="13" t="s">
        <v>0</v>
      </c>
      <c r="H11" s="43">
        <f>SUM(H6:H10)</f>
        <v>300522513</v>
      </c>
      <c r="I11" s="100" t="s">
        <v>0</v>
      </c>
      <c r="J11" s="43">
        <f>SUM(J6:J10)</f>
        <v>136564205</v>
      </c>
      <c r="K11" s="44">
        <f t="shared" si="0"/>
        <v>11</v>
      </c>
      <c r="M11" s="43">
        <f>D11</f>
        <v>1396689383</v>
      </c>
      <c r="O11" s="43">
        <f>F11</f>
        <v>-1560647691</v>
      </c>
    </row>
    <row r="12" spans="1:16" ht="24" customHeight="1" thickTop="1" thickBot="1">
      <c r="A12" s="35" t="s">
        <v>25</v>
      </c>
      <c r="B12" s="36" t="s">
        <v>26</v>
      </c>
      <c r="C12" s="37"/>
      <c r="D12" s="38">
        <f>-D7</f>
        <v>-15000000</v>
      </c>
      <c r="E12" s="12" t="s">
        <v>0</v>
      </c>
      <c r="F12" s="86">
        <f>-F7</f>
        <v>15000000</v>
      </c>
      <c r="G12" s="45" t="s">
        <v>27</v>
      </c>
      <c r="H12" s="9"/>
      <c r="I12" s="98" t="s">
        <v>61</v>
      </c>
      <c r="J12" s="8">
        <f>SUM(D12:H12)</f>
        <v>0</v>
      </c>
      <c r="K12" s="106">
        <f t="shared" si="0"/>
        <v>12</v>
      </c>
      <c r="M12" s="6">
        <f>-M7</f>
        <v>-15000000</v>
      </c>
      <c r="O12" s="6">
        <f>M7</f>
        <v>15000000</v>
      </c>
    </row>
    <row r="13" spans="1:16" ht="24" customHeight="1" thickTop="1" thickBot="1">
      <c r="A13" s="46" t="s">
        <v>28</v>
      </c>
      <c r="B13" s="47" t="s">
        <v>29</v>
      </c>
      <c r="C13" s="28"/>
      <c r="D13" s="48">
        <f>M14-M11-M12</f>
        <v>-12528296</v>
      </c>
      <c r="E13" s="6"/>
      <c r="F13" s="48">
        <f>O14-O11-O12</f>
        <v>465066982</v>
      </c>
      <c r="G13" s="21" t="s">
        <v>27</v>
      </c>
      <c r="H13" s="50">
        <f>-H11</f>
        <v>-300522513</v>
      </c>
      <c r="I13" s="99" t="s">
        <v>59</v>
      </c>
      <c r="J13" s="50">
        <f>SUM(D13:H13)</f>
        <v>152016173</v>
      </c>
      <c r="K13" s="51">
        <f t="shared" si="0"/>
        <v>13</v>
      </c>
      <c r="M13" s="10"/>
      <c r="O13" s="10"/>
    </row>
    <row r="14" spans="1:16" ht="24" customHeight="1" thickBot="1">
      <c r="A14" s="52" t="s">
        <v>30</v>
      </c>
      <c r="B14" s="238" t="s">
        <v>184</v>
      </c>
      <c r="C14" s="28"/>
      <c r="D14" s="18">
        <f>SUM(D11:D13)</f>
        <v>1369161087</v>
      </c>
      <c r="E14" s="6" t="s">
        <v>0</v>
      </c>
      <c r="F14" s="14">
        <f>SUM(F11:F13)</f>
        <v>-1080580709</v>
      </c>
      <c r="G14" s="6" t="s">
        <v>0</v>
      </c>
      <c r="H14" s="10">
        <f>SUM(H11:H13)</f>
        <v>0</v>
      </c>
      <c r="I14" s="98" t="s">
        <v>62</v>
      </c>
      <c r="J14" s="10">
        <f>SUM(J11:J13)</f>
        <v>288580378</v>
      </c>
      <c r="K14" s="23">
        <f t="shared" si="0"/>
        <v>14</v>
      </c>
      <c r="M14" s="50">
        <f>M40</f>
        <v>1369161087</v>
      </c>
      <c r="O14" s="50">
        <f>O40</f>
        <v>-1080580709</v>
      </c>
    </row>
    <row r="15" spans="1:16" ht="24" customHeight="1">
      <c r="A15" s="321" t="str">
        <f>"THIS IS FY-"&amp;MID(M1,1,4)</f>
        <v>THIS IS FY-2020</v>
      </c>
      <c r="B15" s="323" t="str">
        <f ca="1">"©"&amp;RIGHT("0"&amp;MONTH(NOW()),2)&amp;"/"&amp;RIGHT("0"&amp;DAY(NOW())   +   0,2)&amp;"/"&amp;YEAR(NOW())&amp;" LAWRENCE GERARD BRUNN, CPA (PA), MBA"</f>
        <v>©07/04/2025 LAWRENCE GERARD BRUNN, CPA (PA), MBA</v>
      </c>
      <c r="C15" s="324"/>
      <c r="D15" s="323"/>
      <c r="E15" s="324"/>
      <c r="F15" s="323"/>
      <c r="G15" s="324"/>
      <c r="H15" s="323"/>
      <c r="I15" s="324"/>
      <c r="J15" s="323"/>
      <c r="K15" s="23">
        <f t="shared" si="0"/>
        <v>15</v>
      </c>
    </row>
    <row r="16" spans="1:16" ht="24" customHeight="1">
      <c r="A16" s="322"/>
      <c r="B16" s="324"/>
      <c r="C16" s="324"/>
      <c r="D16" s="324"/>
      <c r="E16" s="324"/>
      <c r="F16" s="324"/>
      <c r="G16" s="324"/>
      <c r="H16" s="324"/>
      <c r="I16" s="324"/>
      <c r="J16" s="324"/>
      <c r="K16" s="23">
        <f t="shared" si="0"/>
        <v>16</v>
      </c>
    </row>
    <row r="17" spans="1:13" ht="24" customHeight="1">
      <c r="A17" s="53" t="s">
        <v>31</v>
      </c>
      <c r="B17" s="27" t="s">
        <v>32</v>
      </c>
      <c r="C17" s="28"/>
      <c r="D17" s="334" t="s">
        <v>136</v>
      </c>
      <c r="E17" s="335"/>
      <c r="F17" s="335"/>
      <c r="G17" s="335"/>
      <c r="H17" s="336"/>
      <c r="I17" s="25"/>
      <c r="J17" s="29" t="s">
        <v>17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18</v>
      </c>
      <c r="C18" s="28"/>
      <c r="D18" s="54" t="s">
        <v>11</v>
      </c>
      <c r="E18" s="31" t="s">
        <v>0</v>
      </c>
      <c r="F18" s="55" t="s">
        <v>12</v>
      </c>
      <c r="G18" s="31" t="s">
        <v>0</v>
      </c>
      <c r="H18" s="56" t="s">
        <v>13</v>
      </c>
      <c r="I18" s="32" t="s">
        <v>0</v>
      </c>
      <c r="J18" s="57" t="s">
        <v>19</v>
      </c>
      <c r="K18" s="23">
        <f t="shared" si="0"/>
        <v>18</v>
      </c>
    </row>
    <row r="19" spans="1:13" ht="24" customHeight="1" thickTop="1" thickBot="1">
      <c r="A19" s="34" t="s">
        <v>69</v>
      </c>
      <c r="B19" s="2" t="s">
        <v>173</v>
      </c>
      <c r="C19" s="37"/>
      <c r="D19" s="81">
        <f t="shared" ref="D19:D27" si="1">IFERROR(D32*1,0)-IFERROR(D6*1,0)</f>
        <v>-15000000</v>
      </c>
      <c r="E19" s="13" t="s">
        <v>0</v>
      </c>
      <c r="F19" s="7">
        <f t="shared" ref="F19:F27" si="2">IFERROR(F32*1,0)-IFERROR(F6*1,0)</f>
        <v>0</v>
      </c>
      <c r="G19" s="6" t="s">
        <v>0</v>
      </c>
      <c r="H19" s="7">
        <f t="shared" ref="H19:H27" si="3">IFERROR(H32*1,0)-IFERROR(H6*1,0)</f>
        <v>0</v>
      </c>
      <c r="I19" s="97" t="s">
        <v>59</v>
      </c>
      <c r="J19" s="7">
        <f t="shared" ref="J19:J27" si="4">IFERROR(J32*1,0)-IFERROR(J6*1,0)</f>
        <v>-15000000</v>
      </c>
      <c r="K19" s="23">
        <f t="shared" si="0"/>
        <v>19</v>
      </c>
    </row>
    <row r="20" spans="1:13" ht="24" customHeight="1" thickTop="1" thickBot="1">
      <c r="A20" s="35" t="s">
        <v>20</v>
      </c>
      <c r="B20" s="36" t="s">
        <v>33</v>
      </c>
      <c r="C20" s="37"/>
      <c r="D20" s="82">
        <f t="shared" si="1"/>
        <v>-15000000</v>
      </c>
      <c r="E20" s="58" t="s">
        <v>0</v>
      </c>
      <c r="F20" s="59">
        <f t="shared" si="2"/>
        <v>15000000</v>
      </c>
      <c r="G20" s="13" t="s">
        <v>0</v>
      </c>
      <c r="H20" s="8">
        <f t="shared" si="3"/>
        <v>0</v>
      </c>
      <c r="I20" s="97" t="s">
        <v>60</v>
      </c>
      <c r="J20" s="8">
        <f t="shared" si="4"/>
        <v>0</v>
      </c>
      <c r="K20" s="106">
        <f t="shared" si="0"/>
        <v>20</v>
      </c>
    </row>
    <row r="21" spans="1:13" ht="24" customHeight="1" thickTop="1">
      <c r="A21" s="34" t="s">
        <v>70</v>
      </c>
      <c r="B21" s="337" t="s">
        <v>161</v>
      </c>
      <c r="C21" s="89"/>
      <c r="D21" s="39">
        <f t="shared" si="1"/>
        <v>0</v>
      </c>
      <c r="E21" s="11" t="s">
        <v>0</v>
      </c>
      <c r="F21" s="239">
        <f t="shared" si="2"/>
        <v>0</v>
      </c>
      <c r="G21" s="13" t="s">
        <v>0</v>
      </c>
      <c r="H21" s="6">
        <f t="shared" si="3"/>
        <v>0</v>
      </c>
      <c r="I21" s="97" t="s">
        <v>44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22</v>
      </c>
      <c r="B22" s="338"/>
      <c r="C22" s="89"/>
      <c r="D22" s="90">
        <f t="shared" si="1"/>
        <v>0</v>
      </c>
      <c r="E22" s="11" t="s">
        <v>0</v>
      </c>
      <c r="F22" s="60">
        <f t="shared" si="2"/>
        <v>0</v>
      </c>
      <c r="G22" s="13" t="s">
        <v>0</v>
      </c>
      <c r="H22" s="6">
        <f t="shared" si="3"/>
        <v>0</v>
      </c>
      <c r="I22" s="97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23</v>
      </c>
      <c r="B23" s="339"/>
      <c r="C23" s="89"/>
      <c r="D23" s="90">
        <f t="shared" si="1"/>
        <v>0</v>
      </c>
      <c r="E23" s="11" t="s">
        <v>0</v>
      </c>
      <c r="F23" s="60">
        <f t="shared" si="2"/>
        <v>0</v>
      </c>
      <c r="G23" s="13" t="s">
        <v>0</v>
      </c>
      <c r="H23" s="6">
        <f t="shared" si="3"/>
        <v>0</v>
      </c>
      <c r="I23" s="97" t="s">
        <v>61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09" t="s">
        <v>34</v>
      </c>
      <c r="B24" s="41" t="s">
        <v>3</v>
      </c>
      <c r="C24" s="89"/>
      <c r="D24" s="210">
        <f t="shared" si="1"/>
        <v>-30000000</v>
      </c>
      <c r="E24" s="11" t="s">
        <v>0</v>
      </c>
      <c r="F24" s="240">
        <f t="shared" si="2"/>
        <v>15000000</v>
      </c>
      <c r="G24" s="13" t="s">
        <v>0</v>
      </c>
      <c r="H24" s="43">
        <f t="shared" si="3"/>
        <v>0</v>
      </c>
      <c r="I24" s="100" t="s">
        <v>0</v>
      </c>
      <c r="J24" s="43">
        <f t="shared" si="4"/>
        <v>-15000000</v>
      </c>
      <c r="K24" s="44">
        <f t="shared" si="0"/>
        <v>24</v>
      </c>
    </row>
    <row r="25" spans="1:13" ht="24" customHeight="1" thickTop="1" thickBot="1">
      <c r="A25" s="35" t="s">
        <v>25</v>
      </c>
      <c r="B25" s="36" t="s">
        <v>35</v>
      </c>
      <c r="C25" s="89"/>
      <c r="D25" s="61">
        <f t="shared" si="1"/>
        <v>15000000</v>
      </c>
      <c r="E25" s="12" t="s">
        <v>0</v>
      </c>
      <c r="F25" s="61">
        <f t="shared" si="2"/>
        <v>-15000000</v>
      </c>
      <c r="G25" s="13" t="s">
        <v>0</v>
      </c>
      <c r="H25" s="8">
        <f t="shared" si="3"/>
        <v>0</v>
      </c>
      <c r="I25" s="98" t="s">
        <v>61</v>
      </c>
      <c r="J25" s="8">
        <f t="shared" si="4"/>
        <v>0</v>
      </c>
      <c r="K25" s="106">
        <f t="shared" si="0"/>
        <v>25</v>
      </c>
    </row>
    <row r="26" spans="1:13" ht="24" customHeight="1" thickTop="1" thickBot="1">
      <c r="A26" s="46" t="s">
        <v>28</v>
      </c>
      <c r="B26" s="47" t="s">
        <v>29</v>
      </c>
      <c r="C26" s="89"/>
      <c r="D26" s="62">
        <f t="shared" si="1"/>
        <v>15000000</v>
      </c>
      <c r="E26" s="12" t="s">
        <v>0</v>
      </c>
      <c r="F26" s="83">
        <f t="shared" si="2"/>
        <v>0</v>
      </c>
      <c r="G26" s="13" t="s">
        <v>0</v>
      </c>
      <c r="H26" s="50">
        <f t="shared" si="3"/>
        <v>0</v>
      </c>
      <c r="I26" s="99" t="s">
        <v>59</v>
      </c>
      <c r="J26" s="50">
        <f t="shared" si="4"/>
        <v>15000000</v>
      </c>
      <c r="K26" s="51">
        <f t="shared" si="0"/>
        <v>26</v>
      </c>
      <c r="M26" s="226"/>
    </row>
    <row r="27" spans="1:13" ht="24" customHeight="1">
      <c r="A27" s="16" t="s">
        <v>36</v>
      </c>
      <c r="B27" s="16" t="s">
        <v>166</v>
      </c>
      <c r="C27" s="28"/>
      <c r="D27" s="91">
        <f t="shared" si="1"/>
        <v>0</v>
      </c>
      <c r="E27" s="6" t="s">
        <v>0</v>
      </c>
      <c r="F27" s="10">
        <f t="shared" si="2"/>
        <v>0</v>
      </c>
      <c r="G27" s="6" t="s">
        <v>0</v>
      </c>
      <c r="H27" s="10">
        <f t="shared" si="3"/>
        <v>0</v>
      </c>
      <c r="I27" s="103" t="s">
        <v>62</v>
      </c>
      <c r="J27" s="10">
        <f t="shared" si="4"/>
        <v>0</v>
      </c>
      <c r="K27" s="23">
        <f t="shared" si="0"/>
        <v>27</v>
      </c>
    </row>
    <row r="28" spans="1:13" ht="24" customHeight="1">
      <c r="A28" s="352" t="s">
        <v>171</v>
      </c>
      <c r="B28" s="352"/>
      <c r="D28" s="350" t="s">
        <v>164</v>
      </c>
      <c r="E28" s="350"/>
      <c r="F28" s="350"/>
      <c r="G28" s="350"/>
      <c r="H28" s="350"/>
      <c r="I28" s="19"/>
      <c r="J28" s="236" t="s">
        <v>183</v>
      </c>
      <c r="K28" s="23">
        <f t="shared" si="0"/>
        <v>28</v>
      </c>
    </row>
    <row r="29" spans="1:13" ht="24" customHeight="1">
      <c r="A29" s="353" t="s">
        <v>170</v>
      </c>
      <c r="B29" s="353" t="s">
        <v>170</v>
      </c>
      <c r="D29" s="351"/>
      <c r="E29" s="351"/>
      <c r="F29" s="351"/>
      <c r="G29" s="351"/>
      <c r="H29" s="351"/>
      <c r="I29" s="19"/>
      <c r="J29" s="237" t="s">
        <v>165</v>
      </c>
      <c r="K29" s="23">
        <f t="shared" si="0"/>
        <v>29</v>
      </c>
    </row>
    <row r="30" spans="1:13" ht="24" customHeight="1">
      <c r="A30" s="84" t="s">
        <v>137</v>
      </c>
      <c r="B30" s="27" t="s">
        <v>37</v>
      </c>
      <c r="C30" s="92"/>
      <c r="D30" s="354" t="str">
        <f>M1&amp;" ON "&amp;M1+1&amp;"-"&amp;M1&amp;" AUDIT REPORT"</f>
        <v>2020 ON 2021-2020 AUDIT REPORT</v>
      </c>
      <c r="E30" s="355"/>
      <c r="F30" s="355"/>
      <c r="G30" s="355"/>
      <c r="H30" s="356"/>
      <c r="I30" s="25"/>
      <c r="J30" s="29" t="s">
        <v>17</v>
      </c>
      <c r="K30" s="23">
        <f t="shared" si="0"/>
        <v>30</v>
      </c>
    </row>
    <row r="31" spans="1:13" ht="24" customHeight="1">
      <c r="A31" s="4" t="s">
        <v>1</v>
      </c>
      <c r="B31" s="4" t="s">
        <v>18</v>
      </c>
      <c r="C31" s="28"/>
      <c r="D31" s="64" t="s">
        <v>11</v>
      </c>
      <c r="E31" s="31" t="s">
        <v>0</v>
      </c>
      <c r="F31" s="15" t="s">
        <v>12</v>
      </c>
      <c r="G31" s="31" t="s">
        <v>0</v>
      </c>
      <c r="H31" s="111" t="s">
        <v>13</v>
      </c>
      <c r="I31" s="32" t="s">
        <v>0</v>
      </c>
      <c r="J31" s="57" t="s">
        <v>19</v>
      </c>
      <c r="K31" s="23">
        <f t="shared" si="0"/>
        <v>31</v>
      </c>
    </row>
    <row r="32" spans="1:13" ht="24" customHeight="1">
      <c r="A32" s="34" t="s">
        <v>69</v>
      </c>
      <c r="B32" s="2" t="s">
        <v>173</v>
      </c>
      <c r="C32" s="93"/>
      <c r="D32" s="7">
        <f>M32</f>
        <v>1366689383</v>
      </c>
      <c r="E32" s="12"/>
      <c r="F32" s="115"/>
      <c r="G32" s="13" t="s">
        <v>0</v>
      </c>
      <c r="H32" s="13"/>
      <c r="I32" s="102" t="s">
        <v>59</v>
      </c>
      <c r="J32" s="7">
        <f>SUM(D32:H32)</f>
        <v>1366689383</v>
      </c>
      <c r="K32" s="65">
        <f t="shared" si="0"/>
        <v>32</v>
      </c>
      <c r="M32" s="7">
        <f>M6-M7</f>
        <v>1366689383</v>
      </c>
    </row>
    <row r="33" spans="1:15" ht="24" customHeight="1">
      <c r="A33" s="35" t="s">
        <v>20</v>
      </c>
      <c r="B33" s="17"/>
      <c r="C33" s="89"/>
      <c r="D33" s="8"/>
      <c r="E33" s="12"/>
      <c r="F33" s="87"/>
      <c r="G33" s="13" t="s">
        <v>0</v>
      </c>
      <c r="H33" s="9"/>
      <c r="I33" s="97" t="s">
        <v>60</v>
      </c>
      <c r="J33" s="9">
        <f>SUM(D33:H33)</f>
        <v>0</v>
      </c>
      <c r="K33" s="65">
        <f t="shared" si="0"/>
        <v>33</v>
      </c>
      <c r="M33" s="6"/>
    </row>
    <row r="34" spans="1:15" ht="24" customHeight="1">
      <c r="A34" s="34" t="s">
        <v>70</v>
      </c>
      <c r="B34" s="2" t="s">
        <v>48</v>
      </c>
      <c r="C34" s="37"/>
      <c r="D34" s="359" t="s">
        <v>163</v>
      </c>
      <c r="E34" s="12" t="s">
        <v>0</v>
      </c>
      <c r="F34" s="6"/>
      <c r="G34" s="13" t="s">
        <v>0</v>
      </c>
      <c r="H34" s="6">
        <f>M34</f>
        <v>288737128</v>
      </c>
      <c r="I34" s="97" t="s">
        <v>44</v>
      </c>
      <c r="J34" s="13">
        <f>SUM(D34:H34)</f>
        <v>288737128</v>
      </c>
      <c r="K34" s="23">
        <f t="shared" si="0"/>
        <v>34</v>
      </c>
      <c r="M34" s="6">
        <f>M8</f>
        <v>288737128</v>
      </c>
    </row>
    <row r="35" spans="1:15" ht="24" customHeight="1">
      <c r="A35" s="34" t="s">
        <v>22</v>
      </c>
      <c r="B35" s="2" t="s">
        <v>39</v>
      </c>
      <c r="C35" s="37"/>
      <c r="D35" s="359"/>
      <c r="E35" s="12" t="s">
        <v>0</v>
      </c>
      <c r="F35" s="6">
        <f>M35</f>
        <v>-1545647691</v>
      </c>
      <c r="G35" s="13" t="s">
        <v>0</v>
      </c>
      <c r="H35" s="6"/>
      <c r="I35" s="97" t="s">
        <v>9</v>
      </c>
      <c r="J35" s="13">
        <f>SUM(D35:H35)</f>
        <v>-1545647691</v>
      </c>
      <c r="K35" s="23">
        <f t="shared" si="0"/>
        <v>35</v>
      </c>
      <c r="M35" s="6">
        <f>M9</f>
        <v>-1545647691</v>
      </c>
    </row>
    <row r="36" spans="1:15" ht="24" customHeight="1" thickBot="1">
      <c r="A36" s="34" t="s">
        <v>23</v>
      </c>
      <c r="B36" s="2" t="s">
        <v>40</v>
      </c>
      <c r="C36" s="37"/>
      <c r="D36" s="360"/>
      <c r="E36" s="12" t="s">
        <v>0</v>
      </c>
      <c r="F36" s="79"/>
      <c r="G36" s="13" t="s">
        <v>0</v>
      </c>
      <c r="H36" s="6">
        <f>M36</f>
        <v>11785385</v>
      </c>
      <c r="I36" s="97" t="s">
        <v>61</v>
      </c>
      <c r="J36" s="13">
        <f>SUM(D36:H36)</f>
        <v>11785385</v>
      </c>
      <c r="K36" s="23">
        <f t="shared" si="0"/>
        <v>36</v>
      </c>
      <c r="M36" s="79">
        <f>M10</f>
        <v>11785385</v>
      </c>
    </row>
    <row r="37" spans="1:15" ht="24" customHeight="1">
      <c r="A37" s="66" t="s">
        <v>138</v>
      </c>
      <c r="B37" s="41" t="s">
        <v>3</v>
      </c>
      <c r="C37" s="28"/>
      <c r="D37" s="43">
        <f>SUM(D32:D36)</f>
        <v>1366689383</v>
      </c>
      <c r="E37" s="6" t="s">
        <v>0</v>
      </c>
      <c r="F37" s="43">
        <f>SUM(F32:F36)</f>
        <v>-1545647691</v>
      </c>
      <c r="G37" s="6" t="s">
        <v>0</v>
      </c>
      <c r="H37" s="43">
        <f>SUM(H32:H36)</f>
        <v>300522513</v>
      </c>
      <c r="I37" s="100" t="s">
        <v>0</v>
      </c>
      <c r="J37" s="43">
        <f>SUM(J32:J36)</f>
        <v>121564205</v>
      </c>
      <c r="K37" s="44">
        <f t="shared" si="0"/>
        <v>37</v>
      </c>
      <c r="M37" s="43">
        <f>D37</f>
        <v>1366689383</v>
      </c>
      <c r="O37" s="43">
        <f>F37</f>
        <v>-1545647691</v>
      </c>
    </row>
    <row r="38" spans="1:15" ht="24" customHeight="1">
      <c r="A38" s="67" t="s">
        <v>0</v>
      </c>
      <c r="B38" s="68"/>
      <c r="C38" s="28"/>
      <c r="D38" s="77" t="s">
        <v>41</v>
      </c>
      <c r="E38" s="88" t="s">
        <v>0</v>
      </c>
      <c r="F38" s="78" t="s">
        <v>41</v>
      </c>
      <c r="G38" s="88" t="s">
        <v>0</v>
      </c>
      <c r="H38" s="77" t="s">
        <v>41</v>
      </c>
      <c r="I38" s="98" t="s">
        <v>61</v>
      </c>
      <c r="J38" s="77" t="s">
        <v>41</v>
      </c>
      <c r="K38" s="106">
        <f t="shared" si="0"/>
        <v>38</v>
      </c>
      <c r="M38" s="6"/>
      <c r="O38" s="6"/>
    </row>
    <row r="39" spans="1:15" ht="24" customHeight="1" thickBot="1">
      <c r="A39" s="46" t="s">
        <v>28</v>
      </c>
      <c r="B39" s="108" t="s">
        <v>140</v>
      </c>
      <c r="C39" s="28"/>
      <c r="D39" s="50">
        <f>M40-M37</f>
        <v>2471704</v>
      </c>
      <c r="E39" s="6" t="s">
        <v>0</v>
      </c>
      <c r="F39" s="50">
        <f>O40-O37</f>
        <v>465066982</v>
      </c>
      <c r="G39" s="69" t="s">
        <v>0</v>
      </c>
      <c r="H39" s="50">
        <f>-H37</f>
        <v>-300522513</v>
      </c>
      <c r="I39" s="99" t="s">
        <v>59</v>
      </c>
      <c r="J39" s="49">
        <f>SUM(D39:H39)</f>
        <v>167016173</v>
      </c>
      <c r="K39" s="51">
        <f t="shared" si="0"/>
        <v>39</v>
      </c>
      <c r="M39" s="10"/>
      <c r="O39" s="10"/>
    </row>
    <row r="40" spans="1:15" ht="24" customHeight="1" thickBot="1">
      <c r="A40" s="70" t="s">
        <v>139</v>
      </c>
      <c r="B40" s="71" t="s">
        <v>167</v>
      </c>
      <c r="C40" s="28"/>
      <c r="D40" s="10">
        <f>SUM(D37:D39)</f>
        <v>1369161087</v>
      </c>
      <c r="E40" s="6" t="s">
        <v>0</v>
      </c>
      <c r="F40" s="10">
        <f>SUM(F37:F39)</f>
        <v>-1080580709</v>
      </c>
      <c r="G40" s="6" t="s">
        <v>0</v>
      </c>
      <c r="H40" s="10">
        <f>SUM(H37:H39)</f>
        <v>0</v>
      </c>
      <c r="I40" s="98" t="s">
        <v>62</v>
      </c>
      <c r="J40" s="10">
        <f>SUM(J37:J39)</f>
        <v>288580378</v>
      </c>
      <c r="K40" s="23">
        <f t="shared" si="0"/>
        <v>40</v>
      </c>
      <c r="M40" s="50">
        <v>1369161087</v>
      </c>
      <c r="O40" s="50">
        <v>-1080580709</v>
      </c>
    </row>
    <row r="41" spans="1:15" ht="24" customHeight="1">
      <c r="A41" s="343" t="s">
        <v>174</v>
      </c>
      <c r="B41" s="343"/>
      <c r="C41" s="344"/>
      <c r="D41" s="343"/>
      <c r="E41" s="344"/>
      <c r="F41" s="343"/>
      <c r="G41" s="344"/>
      <c r="H41" s="343"/>
      <c r="I41" s="344"/>
      <c r="J41" s="343"/>
      <c r="K41" s="23">
        <f t="shared" si="0"/>
        <v>41</v>
      </c>
    </row>
    <row r="42" spans="1:15" ht="24" customHeight="1" thickBot="1">
      <c r="A42" s="72" t="s">
        <v>42</v>
      </c>
      <c r="B42" s="72" t="s">
        <v>43</v>
      </c>
      <c r="C42" s="20"/>
      <c r="D42" s="72" t="s">
        <v>44</v>
      </c>
      <c r="E42" s="20"/>
      <c r="F42" s="72" t="s">
        <v>2</v>
      </c>
      <c r="G42" s="20"/>
      <c r="H42" s="72" t="s">
        <v>8</v>
      </c>
      <c r="I42" s="20"/>
      <c r="J42" s="72" t="s">
        <v>10</v>
      </c>
      <c r="K42" s="23">
        <f t="shared" si="0"/>
        <v>42</v>
      </c>
      <c r="M42" s="12">
        <f>H34+D37</f>
        <v>1655426511</v>
      </c>
    </row>
    <row r="43" spans="1:15" ht="24" customHeight="1" thickTop="1" thickBot="1">
      <c r="A43" s="345" t="s">
        <v>45</v>
      </c>
      <c r="B43" s="345"/>
      <c r="C43" s="345"/>
      <c r="D43" s="345"/>
      <c r="E43" s="345"/>
      <c r="F43" s="345"/>
      <c r="G43" s="345"/>
      <c r="H43" s="345"/>
      <c r="I43" s="73"/>
      <c r="J43" s="74" t="s">
        <v>46</v>
      </c>
      <c r="K43" s="23">
        <f t="shared" si="0"/>
        <v>43</v>
      </c>
      <c r="M43" s="12">
        <f>M42+F35</f>
        <v>109778820</v>
      </c>
    </row>
    <row r="44" spans="1:15" ht="24" customHeight="1" thickTop="1">
      <c r="A44" s="345"/>
      <c r="B44" s="345"/>
      <c r="C44" s="345"/>
      <c r="D44" s="345"/>
      <c r="E44" s="345"/>
      <c r="F44" s="345"/>
      <c r="G44" s="345"/>
      <c r="H44" s="345"/>
      <c r="I44" s="73"/>
      <c r="J44" s="346" t="s">
        <v>52</v>
      </c>
      <c r="K44" s="23">
        <f t="shared" si="0"/>
        <v>44</v>
      </c>
    </row>
    <row r="45" spans="1:15" ht="24" customHeight="1">
      <c r="A45" s="345"/>
      <c r="B45" s="345"/>
      <c r="C45" s="345"/>
      <c r="D45" s="345"/>
      <c r="E45" s="345"/>
      <c r="F45" s="345"/>
      <c r="G45" s="345"/>
      <c r="H45" s="345"/>
      <c r="I45" s="73"/>
      <c r="J45" s="333"/>
      <c r="K45" s="23">
        <f t="shared" si="0"/>
        <v>45</v>
      </c>
    </row>
    <row r="46" spans="1:15" ht="24" customHeight="1">
      <c r="A46" s="328" t="s">
        <v>47</v>
      </c>
      <c r="B46" s="328"/>
      <c r="C46" s="328"/>
      <c r="D46" s="328"/>
      <c r="E46" s="328"/>
      <c r="F46" s="328"/>
      <c r="G46" s="328"/>
      <c r="H46" s="328"/>
      <c r="I46" s="73"/>
      <c r="J46" s="329" t="s">
        <v>53</v>
      </c>
      <c r="K46" s="23">
        <f t="shared" si="0"/>
        <v>46</v>
      </c>
    </row>
    <row r="47" spans="1:15" ht="24" customHeight="1">
      <c r="A47" s="328"/>
      <c r="B47" s="328"/>
      <c r="C47" s="328"/>
      <c r="D47" s="328"/>
      <c r="E47" s="328"/>
      <c r="F47" s="328"/>
      <c r="G47" s="328"/>
      <c r="H47" s="328"/>
      <c r="I47" s="73"/>
      <c r="J47" s="330"/>
      <c r="K47" s="23">
        <f t="shared" si="0"/>
        <v>47</v>
      </c>
    </row>
    <row r="48" spans="1:15" ht="24" customHeight="1">
      <c r="A48" s="331" t="s">
        <v>4</v>
      </c>
      <c r="B48" s="331"/>
      <c r="C48" s="331"/>
      <c r="D48" s="331"/>
      <c r="E48" s="331"/>
      <c r="F48" s="331"/>
      <c r="G48" s="331"/>
      <c r="H48" s="331"/>
      <c r="I48" s="75"/>
      <c r="J48" s="332" t="s">
        <v>54</v>
      </c>
      <c r="K48" s="23">
        <f t="shared" si="0"/>
        <v>48</v>
      </c>
    </row>
    <row r="49" spans="1:11" ht="24" customHeight="1">
      <c r="A49" s="331"/>
      <c r="B49" s="331"/>
      <c r="C49" s="331"/>
      <c r="D49" s="331"/>
      <c r="E49" s="331"/>
      <c r="F49" s="331"/>
      <c r="G49" s="331"/>
      <c r="H49" s="331"/>
      <c r="I49" s="75"/>
      <c r="J49" s="33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A46:H47"/>
    <mergeCell ref="J46:J47"/>
    <mergeCell ref="A48:H49"/>
    <mergeCell ref="J48:J49"/>
    <mergeCell ref="D17:H17"/>
    <mergeCell ref="D30:H30"/>
    <mergeCell ref="A41:J41"/>
    <mergeCell ref="A43:H45"/>
    <mergeCell ref="J44:J45"/>
    <mergeCell ref="B21:B23"/>
    <mergeCell ref="D34:D36"/>
    <mergeCell ref="D28:H29"/>
    <mergeCell ref="A28:B28"/>
    <mergeCell ref="A29:B29"/>
    <mergeCell ref="J1:J3"/>
    <mergeCell ref="M1:M2"/>
    <mergeCell ref="F2:H3"/>
    <mergeCell ref="D4:H4"/>
    <mergeCell ref="A15:A16"/>
    <mergeCell ref="B15:J16"/>
    <mergeCell ref="D8:D10"/>
  </mergeCells>
  <conditionalFormatting sqref="A1:O1048576">
    <cfRule type="cellIs" dxfId="7" priority="11" operator="equal">
      <formula>0</formula>
    </cfRule>
    <cfRule type="cellIs" dxfId="6" priority="1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67FA-F223-E744-9F42-EE4722F7EA6F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6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2" t="s">
        <v>6</v>
      </c>
      <c r="B1" s="3" t="s">
        <v>77</v>
      </c>
      <c r="C1" s="22"/>
      <c r="J1" s="308" t="str">
        <f>"HLeeM - BOOK G                    "&amp;D30</f>
        <v>HLeeM - BOOK G                    2021 ON 2022-2021 AUDIT REPORT</v>
      </c>
      <c r="K1" s="23">
        <v>1</v>
      </c>
      <c r="M1" s="311">
        <v>2021</v>
      </c>
    </row>
    <row r="2" spans="1:16" ht="24" customHeight="1">
      <c r="A2" s="113" t="s">
        <v>5</v>
      </c>
      <c r="B2" s="19" t="s">
        <v>78</v>
      </c>
      <c r="C2" s="22"/>
      <c r="F2" s="312" t="s">
        <v>14</v>
      </c>
      <c r="G2" s="313"/>
      <c r="H2" s="314"/>
      <c r="I2" s="25"/>
      <c r="J2" s="309"/>
      <c r="K2" s="23">
        <f t="shared" ref="K2:K49" si="0">K1+1</f>
        <v>2</v>
      </c>
      <c r="M2" s="311"/>
    </row>
    <row r="3" spans="1:16" ht="24" customHeight="1">
      <c r="A3" s="112" t="s">
        <v>7</v>
      </c>
      <c r="B3" s="3" t="s">
        <v>79</v>
      </c>
      <c r="C3" s="22"/>
      <c r="E3" s="1" t="s">
        <v>0</v>
      </c>
      <c r="F3" s="315"/>
      <c r="G3" s="316"/>
      <c r="H3" s="317"/>
      <c r="I3" s="25"/>
      <c r="J3" s="310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18" t="s">
        <v>185</v>
      </c>
      <c r="E4" s="319"/>
      <c r="F4" s="319"/>
      <c r="G4" s="319"/>
      <c r="H4" s="320"/>
      <c r="I4" s="25"/>
      <c r="J4" s="29" t="s">
        <v>17</v>
      </c>
      <c r="K4" s="23">
        <f t="shared" si="0"/>
        <v>4</v>
      </c>
      <c r="M4" s="114">
        <f>ROUND(M7/M6,3)</f>
        <v>8.0000000000000002E-3</v>
      </c>
      <c r="O4" s="12" t="s">
        <v>75</v>
      </c>
    </row>
    <row r="5" spans="1:16" ht="24" customHeight="1">
      <c r="A5" s="30" t="s">
        <v>1</v>
      </c>
      <c r="B5" s="4" t="s">
        <v>18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1" t="s">
        <v>13</v>
      </c>
      <c r="I5" s="32" t="s">
        <v>0</v>
      </c>
      <c r="J5" s="33" t="s">
        <v>19</v>
      </c>
      <c r="K5" s="23">
        <f t="shared" si="0"/>
        <v>5</v>
      </c>
    </row>
    <row r="6" spans="1:16" ht="24" customHeight="1" thickBot="1">
      <c r="A6" s="34" t="s">
        <v>69</v>
      </c>
      <c r="B6" s="2" t="s">
        <v>173</v>
      </c>
      <c r="C6" s="28"/>
      <c r="D6" s="11">
        <f>M6</f>
        <v>1562673569</v>
      </c>
      <c r="E6" s="6" t="s">
        <v>0</v>
      </c>
      <c r="F6" s="13"/>
      <c r="G6" s="6" t="s">
        <v>0</v>
      </c>
      <c r="H6" s="6"/>
      <c r="I6" s="97" t="s">
        <v>59</v>
      </c>
      <c r="J6" s="6">
        <f>SUM(D6:H6)</f>
        <v>1562673569</v>
      </c>
      <c r="K6" s="23">
        <f t="shared" si="0"/>
        <v>6</v>
      </c>
      <c r="M6" s="7">
        <f>1550673569+M7</f>
        <v>1562673569</v>
      </c>
      <c r="O6" s="12">
        <v>1827017829</v>
      </c>
      <c r="P6" s="12" t="s">
        <v>73</v>
      </c>
    </row>
    <row r="7" spans="1:16" ht="24" customHeight="1" thickTop="1" thickBot="1">
      <c r="A7" s="35" t="s">
        <v>20</v>
      </c>
      <c r="B7" s="36" t="s">
        <v>21</v>
      </c>
      <c r="C7" s="37"/>
      <c r="D7" s="38">
        <f>M7</f>
        <v>12000000</v>
      </c>
      <c r="E7" s="12" t="s">
        <v>0</v>
      </c>
      <c r="F7" s="86">
        <f>-M7</f>
        <v>-12000000</v>
      </c>
      <c r="G7" s="13" t="s">
        <v>0</v>
      </c>
      <c r="H7" s="208" t="s">
        <v>180</v>
      </c>
      <c r="I7" s="97" t="s">
        <v>60</v>
      </c>
      <c r="J7" s="8">
        <f>SUM(D7:H7)</f>
        <v>0</v>
      </c>
      <c r="K7" s="106">
        <f t="shared" si="0"/>
        <v>7</v>
      </c>
      <c r="M7" s="6">
        <f>'Balance Sheet AR Analysis'!L12</f>
        <v>12000000</v>
      </c>
    </row>
    <row r="8" spans="1:16" ht="24" customHeight="1" thickTop="1">
      <c r="A8" s="34" t="s">
        <v>70</v>
      </c>
      <c r="B8" s="2" t="s">
        <v>49</v>
      </c>
      <c r="C8" s="37"/>
      <c r="D8" s="325" t="s">
        <v>168</v>
      </c>
      <c r="E8" s="11" t="s">
        <v>0</v>
      </c>
      <c r="F8" s="239"/>
      <c r="G8" s="13" t="s">
        <v>0</v>
      </c>
      <c r="H8" s="6">
        <f>M8</f>
        <v>276344260</v>
      </c>
      <c r="I8" s="97" t="s">
        <v>44</v>
      </c>
      <c r="J8" s="6">
        <f>SUM(D8:H8)</f>
        <v>276344260</v>
      </c>
      <c r="K8" s="23">
        <f t="shared" si="0"/>
        <v>8</v>
      </c>
      <c r="M8" s="6">
        <f>O6-M6+M7</f>
        <v>276344260</v>
      </c>
    </row>
    <row r="9" spans="1:16" ht="24" customHeight="1">
      <c r="A9" s="34" t="s">
        <v>22</v>
      </c>
      <c r="B9" s="2" t="s">
        <v>50</v>
      </c>
      <c r="C9" s="37"/>
      <c r="D9" s="326"/>
      <c r="E9" s="11" t="s">
        <v>0</v>
      </c>
      <c r="F9" s="60">
        <f>M9</f>
        <v>-1728213950</v>
      </c>
      <c r="G9" s="13" t="s">
        <v>0</v>
      </c>
      <c r="H9" s="6"/>
      <c r="I9" s="97" t="s">
        <v>9</v>
      </c>
      <c r="J9" s="6">
        <f>SUM(D9:H9)</f>
        <v>-1728213950</v>
      </c>
      <c r="K9" s="23">
        <f t="shared" si="0"/>
        <v>9</v>
      </c>
      <c r="M9" s="6">
        <v>-1728213950</v>
      </c>
    </row>
    <row r="10" spans="1:16" ht="24" customHeight="1" thickBot="1">
      <c r="A10" s="34" t="s">
        <v>23</v>
      </c>
      <c r="B10" s="2" t="s">
        <v>51</v>
      </c>
      <c r="C10" s="37"/>
      <c r="D10" s="327"/>
      <c r="E10" s="11" t="s">
        <v>0</v>
      </c>
      <c r="F10" s="60"/>
      <c r="G10" s="13" t="s">
        <v>0</v>
      </c>
      <c r="H10" s="6">
        <f>M10</f>
        <v>87994462</v>
      </c>
      <c r="I10" s="97" t="s">
        <v>61</v>
      </c>
      <c r="J10" s="6">
        <f>SUM(D10:H10)</f>
        <v>87994462</v>
      </c>
      <c r="K10" s="23">
        <f t="shared" si="0"/>
        <v>10</v>
      </c>
      <c r="M10" s="79">
        <f>186798341-98803879</f>
        <v>87994462</v>
      </c>
    </row>
    <row r="11" spans="1:16" ht="24" customHeight="1" thickBot="1">
      <c r="A11" s="40" t="s">
        <v>24</v>
      </c>
      <c r="B11" s="41" t="s">
        <v>3</v>
      </c>
      <c r="C11" s="37"/>
      <c r="D11" s="42">
        <f>SUM(D6:D10)</f>
        <v>1574673569</v>
      </c>
      <c r="E11" s="11" t="s">
        <v>0</v>
      </c>
      <c r="F11" s="240">
        <f>SUM(F6:F10)</f>
        <v>-1740213950</v>
      </c>
      <c r="G11" s="13" t="s">
        <v>0</v>
      </c>
      <c r="H11" s="43">
        <f>SUM(H6:H10)</f>
        <v>364338722</v>
      </c>
      <c r="I11" s="100" t="s">
        <v>0</v>
      </c>
      <c r="J11" s="43">
        <f>SUM(J6:J10)</f>
        <v>198798341</v>
      </c>
      <c r="K11" s="44">
        <f t="shared" si="0"/>
        <v>11</v>
      </c>
      <c r="M11" s="43">
        <f>D11</f>
        <v>1574673569</v>
      </c>
      <c r="O11" s="43">
        <f>F11</f>
        <v>-1740213950</v>
      </c>
    </row>
    <row r="12" spans="1:16" ht="24" customHeight="1" thickTop="1" thickBot="1">
      <c r="A12" s="35" t="s">
        <v>25</v>
      </c>
      <c r="B12" s="36" t="s">
        <v>26</v>
      </c>
      <c r="C12" s="37"/>
      <c r="D12" s="38">
        <f>-D7</f>
        <v>-12000000</v>
      </c>
      <c r="E12" s="12" t="s">
        <v>0</v>
      </c>
      <c r="F12" s="86">
        <f>-F7</f>
        <v>12000000</v>
      </c>
      <c r="G12" s="45" t="s">
        <v>27</v>
      </c>
      <c r="H12" s="9"/>
      <c r="I12" s="98" t="s">
        <v>61</v>
      </c>
      <c r="J12" s="8">
        <f>SUM(D12:H12)</f>
        <v>0</v>
      </c>
      <c r="K12" s="106">
        <f t="shared" si="0"/>
        <v>12</v>
      </c>
      <c r="M12" s="6">
        <f>-M7</f>
        <v>-12000000</v>
      </c>
      <c r="O12" s="6">
        <f>M7</f>
        <v>12000000</v>
      </c>
    </row>
    <row r="13" spans="1:16" ht="24" customHeight="1" thickTop="1" thickBot="1">
      <c r="A13" s="46" t="s">
        <v>28</v>
      </c>
      <c r="B13" s="47" t="s">
        <v>29</v>
      </c>
      <c r="C13" s="28"/>
      <c r="D13" s="48">
        <f>M14-M11-M12</f>
        <v>-33420357</v>
      </c>
      <c r="E13" s="6"/>
      <c r="F13" s="48">
        <f>O14-O11-O12</f>
        <v>495019276</v>
      </c>
      <c r="G13" s="21" t="s">
        <v>27</v>
      </c>
      <c r="H13" s="50">
        <f>-H11</f>
        <v>-364338722</v>
      </c>
      <c r="I13" s="99" t="s">
        <v>59</v>
      </c>
      <c r="J13" s="50">
        <f>SUM(D13:H13)</f>
        <v>97260197</v>
      </c>
      <c r="K13" s="51">
        <f t="shared" si="0"/>
        <v>13</v>
      </c>
      <c r="M13" s="10"/>
      <c r="O13" s="10"/>
    </row>
    <row r="14" spans="1:16" ht="24" customHeight="1" thickBot="1">
      <c r="A14" s="52" t="s">
        <v>30</v>
      </c>
      <c r="B14" s="238" t="s">
        <v>184</v>
      </c>
      <c r="C14" s="28"/>
      <c r="D14" s="18">
        <f>SUM(D11:D13)</f>
        <v>1529253212</v>
      </c>
      <c r="E14" s="6" t="s">
        <v>0</v>
      </c>
      <c r="F14" s="14">
        <f>SUM(F11:F13)</f>
        <v>-1233194674</v>
      </c>
      <c r="G14" s="6" t="s">
        <v>0</v>
      </c>
      <c r="H14" s="10">
        <f>SUM(H11:H13)</f>
        <v>0</v>
      </c>
      <c r="I14" s="98" t="s">
        <v>62</v>
      </c>
      <c r="J14" s="10">
        <f>SUM(J11:J13)</f>
        <v>296058538</v>
      </c>
      <c r="K14" s="23">
        <f t="shared" si="0"/>
        <v>14</v>
      </c>
      <c r="M14" s="50">
        <f>M40</f>
        <v>1529253212</v>
      </c>
      <c r="O14" s="50">
        <f>O40</f>
        <v>-1233194674</v>
      </c>
    </row>
    <row r="15" spans="1:16" ht="24" customHeight="1">
      <c r="A15" s="321" t="str">
        <f>"THIS IS FY-"&amp;MID(M1,1,4)</f>
        <v>THIS IS FY-2021</v>
      </c>
      <c r="B15" s="323" t="str">
        <f ca="1">"©"&amp;RIGHT("0"&amp;MONTH(NOW()),2)&amp;"/"&amp;RIGHT("0"&amp;DAY(NOW())   +   0,2)&amp;"/"&amp;YEAR(NOW())&amp;" LAWRENCE GERARD BRUNN, CPA (PA), MBA"</f>
        <v>©07/04/2025 LAWRENCE GERARD BRUNN, CPA (PA), MBA</v>
      </c>
      <c r="C15" s="324"/>
      <c r="D15" s="323"/>
      <c r="E15" s="324"/>
      <c r="F15" s="323"/>
      <c r="G15" s="324"/>
      <c r="H15" s="323"/>
      <c r="I15" s="324"/>
      <c r="J15" s="323"/>
      <c r="K15" s="23">
        <f t="shared" si="0"/>
        <v>15</v>
      </c>
    </row>
    <row r="16" spans="1:16" ht="24" customHeight="1">
      <c r="A16" s="322"/>
      <c r="B16" s="324"/>
      <c r="C16" s="324"/>
      <c r="D16" s="324"/>
      <c r="E16" s="324"/>
      <c r="F16" s="324"/>
      <c r="G16" s="324"/>
      <c r="H16" s="324"/>
      <c r="I16" s="324"/>
      <c r="J16" s="324"/>
      <c r="K16" s="23">
        <f t="shared" si="0"/>
        <v>16</v>
      </c>
    </row>
    <row r="17" spans="1:13" ht="24" customHeight="1">
      <c r="A17" s="53" t="s">
        <v>31</v>
      </c>
      <c r="B17" s="27" t="s">
        <v>32</v>
      </c>
      <c r="C17" s="28"/>
      <c r="D17" s="334" t="s">
        <v>136</v>
      </c>
      <c r="E17" s="335"/>
      <c r="F17" s="335"/>
      <c r="G17" s="335"/>
      <c r="H17" s="336"/>
      <c r="I17" s="25"/>
      <c r="J17" s="29" t="s">
        <v>17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18</v>
      </c>
      <c r="C18" s="28"/>
      <c r="D18" s="54" t="s">
        <v>11</v>
      </c>
      <c r="E18" s="31" t="s">
        <v>0</v>
      </c>
      <c r="F18" s="55" t="s">
        <v>12</v>
      </c>
      <c r="G18" s="31" t="s">
        <v>0</v>
      </c>
      <c r="H18" s="56" t="s">
        <v>13</v>
      </c>
      <c r="I18" s="32" t="s">
        <v>0</v>
      </c>
      <c r="J18" s="57" t="s">
        <v>19</v>
      </c>
      <c r="K18" s="23">
        <f t="shared" si="0"/>
        <v>18</v>
      </c>
    </row>
    <row r="19" spans="1:13" ht="24" customHeight="1" thickTop="1" thickBot="1">
      <c r="A19" s="34" t="s">
        <v>69</v>
      </c>
      <c r="B19" s="2" t="s">
        <v>173</v>
      </c>
      <c r="C19" s="37"/>
      <c r="D19" s="81">
        <f t="shared" ref="D19:D27" si="1">IFERROR(D32*1,0)-IFERROR(D6*1,0)</f>
        <v>-12000000</v>
      </c>
      <c r="E19" s="13" t="s">
        <v>0</v>
      </c>
      <c r="F19" s="7">
        <f t="shared" ref="F19:F27" si="2">IFERROR(F32*1,0)-IFERROR(F6*1,0)</f>
        <v>0</v>
      </c>
      <c r="G19" s="6" t="s">
        <v>0</v>
      </c>
      <c r="H19" s="7">
        <f t="shared" ref="H19:H27" si="3">IFERROR(H32*1,0)-IFERROR(H6*1,0)</f>
        <v>0</v>
      </c>
      <c r="I19" s="97" t="s">
        <v>59</v>
      </c>
      <c r="J19" s="7">
        <f t="shared" ref="J19:J27" si="4">IFERROR(J32*1,0)-IFERROR(J6*1,0)</f>
        <v>-12000000</v>
      </c>
      <c r="K19" s="23">
        <f t="shared" si="0"/>
        <v>19</v>
      </c>
    </row>
    <row r="20" spans="1:13" ht="24" customHeight="1" thickTop="1" thickBot="1">
      <c r="A20" s="35" t="s">
        <v>20</v>
      </c>
      <c r="B20" s="36" t="s">
        <v>33</v>
      </c>
      <c r="C20" s="37"/>
      <c r="D20" s="82">
        <f t="shared" si="1"/>
        <v>-12000000</v>
      </c>
      <c r="E20" s="58" t="s">
        <v>0</v>
      </c>
      <c r="F20" s="59">
        <f t="shared" si="2"/>
        <v>12000000</v>
      </c>
      <c r="G20" s="13" t="s">
        <v>0</v>
      </c>
      <c r="H20" s="8">
        <f t="shared" si="3"/>
        <v>0</v>
      </c>
      <c r="I20" s="97" t="s">
        <v>60</v>
      </c>
      <c r="J20" s="8">
        <f t="shared" si="4"/>
        <v>0</v>
      </c>
      <c r="K20" s="106">
        <f t="shared" si="0"/>
        <v>20</v>
      </c>
    </row>
    <row r="21" spans="1:13" ht="24" customHeight="1" thickTop="1">
      <c r="A21" s="34" t="s">
        <v>70</v>
      </c>
      <c r="B21" s="337" t="s">
        <v>161</v>
      </c>
      <c r="C21" s="89"/>
      <c r="D21" s="39">
        <f t="shared" si="1"/>
        <v>0</v>
      </c>
      <c r="E21" s="11" t="s">
        <v>0</v>
      </c>
      <c r="F21" s="239">
        <f t="shared" si="2"/>
        <v>0</v>
      </c>
      <c r="G21" s="13" t="s">
        <v>0</v>
      </c>
      <c r="H21" s="6">
        <f t="shared" si="3"/>
        <v>0</v>
      </c>
      <c r="I21" s="97" t="s">
        <v>44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22</v>
      </c>
      <c r="B22" s="338"/>
      <c r="C22" s="89"/>
      <c r="D22" s="90">
        <f t="shared" si="1"/>
        <v>0</v>
      </c>
      <c r="E22" s="11" t="s">
        <v>0</v>
      </c>
      <c r="F22" s="60">
        <f t="shared" si="2"/>
        <v>0</v>
      </c>
      <c r="G22" s="13" t="s">
        <v>0</v>
      </c>
      <c r="H22" s="6">
        <f t="shared" si="3"/>
        <v>0</v>
      </c>
      <c r="I22" s="97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23</v>
      </c>
      <c r="B23" s="339"/>
      <c r="C23" s="89"/>
      <c r="D23" s="90">
        <f t="shared" si="1"/>
        <v>0</v>
      </c>
      <c r="E23" s="11" t="s">
        <v>0</v>
      </c>
      <c r="F23" s="60">
        <f t="shared" si="2"/>
        <v>0</v>
      </c>
      <c r="G23" s="13" t="s">
        <v>0</v>
      </c>
      <c r="H23" s="6">
        <f t="shared" si="3"/>
        <v>0</v>
      </c>
      <c r="I23" s="97" t="s">
        <v>61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09" t="s">
        <v>34</v>
      </c>
      <c r="B24" s="41" t="s">
        <v>3</v>
      </c>
      <c r="C24" s="89"/>
      <c r="D24" s="210">
        <f t="shared" si="1"/>
        <v>-24000000</v>
      </c>
      <c r="E24" s="11" t="s">
        <v>0</v>
      </c>
      <c r="F24" s="240">
        <f t="shared" si="2"/>
        <v>12000000</v>
      </c>
      <c r="G24" s="13" t="s">
        <v>0</v>
      </c>
      <c r="H24" s="43">
        <f t="shared" si="3"/>
        <v>0</v>
      </c>
      <c r="I24" s="100" t="s">
        <v>0</v>
      </c>
      <c r="J24" s="43">
        <f t="shared" si="4"/>
        <v>-12000000</v>
      </c>
      <c r="K24" s="44">
        <f t="shared" si="0"/>
        <v>24</v>
      </c>
    </row>
    <row r="25" spans="1:13" ht="24" customHeight="1" thickTop="1" thickBot="1">
      <c r="A25" s="35" t="s">
        <v>25</v>
      </c>
      <c r="B25" s="36" t="s">
        <v>35</v>
      </c>
      <c r="C25" s="89"/>
      <c r="D25" s="61">
        <f t="shared" si="1"/>
        <v>12000000</v>
      </c>
      <c r="E25" s="12" t="s">
        <v>0</v>
      </c>
      <c r="F25" s="61">
        <f t="shared" si="2"/>
        <v>-12000000</v>
      </c>
      <c r="G25" s="13" t="s">
        <v>0</v>
      </c>
      <c r="H25" s="8">
        <f t="shared" si="3"/>
        <v>0</v>
      </c>
      <c r="I25" s="98" t="s">
        <v>61</v>
      </c>
      <c r="J25" s="8">
        <f t="shared" si="4"/>
        <v>0</v>
      </c>
      <c r="K25" s="106">
        <f t="shared" si="0"/>
        <v>25</v>
      </c>
    </row>
    <row r="26" spans="1:13" ht="24" customHeight="1" thickTop="1" thickBot="1">
      <c r="A26" s="46" t="s">
        <v>28</v>
      </c>
      <c r="B26" s="47" t="s">
        <v>29</v>
      </c>
      <c r="C26" s="89"/>
      <c r="D26" s="62">
        <f t="shared" si="1"/>
        <v>12000000</v>
      </c>
      <c r="E26" s="12" t="s">
        <v>0</v>
      </c>
      <c r="F26" s="83">
        <f t="shared" si="2"/>
        <v>0</v>
      </c>
      <c r="G26" s="13" t="s">
        <v>0</v>
      </c>
      <c r="H26" s="50">
        <f t="shared" si="3"/>
        <v>0</v>
      </c>
      <c r="I26" s="99" t="s">
        <v>59</v>
      </c>
      <c r="J26" s="50">
        <f t="shared" si="4"/>
        <v>12000000</v>
      </c>
      <c r="K26" s="51">
        <f t="shared" si="0"/>
        <v>26</v>
      </c>
      <c r="M26" s="226"/>
    </row>
    <row r="27" spans="1:13" ht="24" customHeight="1">
      <c r="A27" s="16" t="s">
        <v>36</v>
      </c>
      <c r="B27" s="16" t="s">
        <v>166</v>
      </c>
      <c r="C27" s="28"/>
      <c r="D27" s="91">
        <f t="shared" si="1"/>
        <v>0</v>
      </c>
      <c r="E27" s="6" t="s">
        <v>0</v>
      </c>
      <c r="F27" s="10">
        <f t="shared" si="2"/>
        <v>0</v>
      </c>
      <c r="G27" s="6" t="s">
        <v>0</v>
      </c>
      <c r="H27" s="10">
        <f t="shared" si="3"/>
        <v>0</v>
      </c>
      <c r="I27" s="103" t="s">
        <v>62</v>
      </c>
      <c r="J27" s="10">
        <f t="shared" si="4"/>
        <v>0</v>
      </c>
      <c r="K27" s="23">
        <f t="shared" si="0"/>
        <v>27</v>
      </c>
    </row>
    <row r="28" spans="1:13" ht="24" customHeight="1">
      <c r="A28" s="352" t="s">
        <v>171</v>
      </c>
      <c r="B28" s="352"/>
      <c r="D28" s="350" t="s">
        <v>164</v>
      </c>
      <c r="E28" s="350"/>
      <c r="F28" s="350"/>
      <c r="G28" s="350"/>
      <c r="H28" s="350"/>
      <c r="I28" s="19"/>
      <c r="J28" s="236" t="s">
        <v>183</v>
      </c>
      <c r="K28" s="23">
        <f t="shared" si="0"/>
        <v>28</v>
      </c>
    </row>
    <row r="29" spans="1:13" ht="24" customHeight="1">
      <c r="A29" s="353" t="s">
        <v>170</v>
      </c>
      <c r="B29" s="353" t="s">
        <v>170</v>
      </c>
      <c r="D29" s="351"/>
      <c r="E29" s="351"/>
      <c r="F29" s="351"/>
      <c r="G29" s="351"/>
      <c r="H29" s="351"/>
      <c r="I29" s="19"/>
      <c r="J29" s="237" t="s">
        <v>165</v>
      </c>
      <c r="K29" s="23">
        <f t="shared" si="0"/>
        <v>29</v>
      </c>
    </row>
    <row r="30" spans="1:13" ht="24" customHeight="1">
      <c r="A30" s="84" t="s">
        <v>137</v>
      </c>
      <c r="B30" s="27" t="s">
        <v>37</v>
      </c>
      <c r="C30" s="92"/>
      <c r="D30" s="354" t="str">
        <f>M1&amp;" ON "&amp;M1+1&amp;"-"&amp;M1&amp;" AUDIT REPORT"</f>
        <v>2021 ON 2022-2021 AUDIT REPORT</v>
      </c>
      <c r="E30" s="355"/>
      <c r="F30" s="355"/>
      <c r="G30" s="355"/>
      <c r="H30" s="356"/>
      <c r="I30" s="25"/>
      <c r="J30" s="29" t="s">
        <v>17</v>
      </c>
      <c r="K30" s="23">
        <f t="shared" si="0"/>
        <v>30</v>
      </c>
    </row>
    <row r="31" spans="1:13" ht="24" customHeight="1">
      <c r="A31" s="4" t="s">
        <v>1</v>
      </c>
      <c r="B31" s="4" t="s">
        <v>18</v>
      </c>
      <c r="C31" s="28"/>
      <c r="D31" s="64" t="s">
        <v>11</v>
      </c>
      <c r="E31" s="31" t="s">
        <v>0</v>
      </c>
      <c r="F31" s="15" t="s">
        <v>12</v>
      </c>
      <c r="G31" s="31" t="s">
        <v>0</v>
      </c>
      <c r="H31" s="111" t="s">
        <v>13</v>
      </c>
      <c r="I31" s="32" t="s">
        <v>0</v>
      </c>
      <c r="J31" s="57" t="s">
        <v>19</v>
      </c>
      <c r="K31" s="23">
        <f t="shared" si="0"/>
        <v>31</v>
      </c>
    </row>
    <row r="32" spans="1:13" ht="24" customHeight="1">
      <c r="A32" s="34" t="s">
        <v>69</v>
      </c>
      <c r="B32" s="2" t="s">
        <v>173</v>
      </c>
      <c r="C32" s="93"/>
      <c r="D32" s="7">
        <f>M32</f>
        <v>1550673569</v>
      </c>
      <c r="E32" s="12"/>
      <c r="F32" s="115"/>
      <c r="G32" s="13" t="s">
        <v>0</v>
      </c>
      <c r="H32" s="13"/>
      <c r="I32" s="102" t="s">
        <v>59</v>
      </c>
      <c r="J32" s="7">
        <f>SUM(D32:H32)</f>
        <v>1550673569</v>
      </c>
      <c r="K32" s="65">
        <f t="shared" si="0"/>
        <v>32</v>
      </c>
      <c r="M32" s="7">
        <f>M6-M7</f>
        <v>1550673569</v>
      </c>
    </row>
    <row r="33" spans="1:15" ht="24" customHeight="1">
      <c r="A33" s="35" t="s">
        <v>20</v>
      </c>
      <c r="B33" s="17"/>
      <c r="C33" s="89"/>
      <c r="D33" s="8"/>
      <c r="E33" s="12"/>
      <c r="F33" s="87"/>
      <c r="G33" s="13" t="s">
        <v>0</v>
      </c>
      <c r="H33" s="9"/>
      <c r="I33" s="97" t="s">
        <v>60</v>
      </c>
      <c r="J33" s="9">
        <f>SUM(D33:H33)</f>
        <v>0</v>
      </c>
      <c r="K33" s="65">
        <f t="shared" si="0"/>
        <v>33</v>
      </c>
      <c r="M33" s="6"/>
    </row>
    <row r="34" spans="1:15" ht="24" customHeight="1">
      <c r="A34" s="34" t="s">
        <v>70</v>
      </c>
      <c r="B34" s="2" t="s">
        <v>48</v>
      </c>
      <c r="C34" s="37"/>
      <c r="D34" s="359" t="s">
        <v>163</v>
      </c>
      <c r="E34" s="12" t="s">
        <v>0</v>
      </c>
      <c r="F34" s="6"/>
      <c r="G34" s="13" t="s">
        <v>0</v>
      </c>
      <c r="H34" s="6">
        <f>M34</f>
        <v>276344260</v>
      </c>
      <c r="I34" s="97" t="s">
        <v>44</v>
      </c>
      <c r="J34" s="13">
        <f>SUM(D34:H34)</f>
        <v>276344260</v>
      </c>
      <c r="K34" s="23">
        <f t="shared" si="0"/>
        <v>34</v>
      </c>
      <c r="M34" s="6">
        <f>M8</f>
        <v>276344260</v>
      </c>
    </row>
    <row r="35" spans="1:15" ht="24" customHeight="1">
      <c r="A35" s="34" t="s">
        <v>22</v>
      </c>
      <c r="B35" s="2" t="s">
        <v>39</v>
      </c>
      <c r="C35" s="37"/>
      <c r="D35" s="359"/>
      <c r="E35" s="12" t="s">
        <v>0</v>
      </c>
      <c r="F35" s="6">
        <f>M35</f>
        <v>-1728213950</v>
      </c>
      <c r="G35" s="13" t="s">
        <v>0</v>
      </c>
      <c r="H35" s="6"/>
      <c r="I35" s="97" t="s">
        <v>9</v>
      </c>
      <c r="J35" s="13">
        <f>SUM(D35:H35)</f>
        <v>-1728213950</v>
      </c>
      <c r="K35" s="23">
        <f t="shared" si="0"/>
        <v>35</v>
      </c>
      <c r="M35" s="6">
        <f>M9</f>
        <v>-1728213950</v>
      </c>
    </row>
    <row r="36" spans="1:15" ht="24" customHeight="1" thickBot="1">
      <c r="A36" s="34" t="s">
        <v>23</v>
      </c>
      <c r="B36" s="2" t="s">
        <v>40</v>
      </c>
      <c r="C36" s="37"/>
      <c r="D36" s="360"/>
      <c r="E36" s="12" t="s">
        <v>0</v>
      </c>
      <c r="F36" s="79"/>
      <c r="G36" s="13" t="s">
        <v>0</v>
      </c>
      <c r="H36" s="6">
        <f>M36</f>
        <v>87994462</v>
      </c>
      <c r="I36" s="97" t="s">
        <v>61</v>
      </c>
      <c r="J36" s="13">
        <f>SUM(D36:H36)</f>
        <v>87994462</v>
      </c>
      <c r="K36" s="23">
        <f t="shared" si="0"/>
        <v>36</v>
      </c>
      <c r="M36" s="79">
        <f>M10</f>
        <v>87994462</v>
      </c>
    </row>
    <row r="37" spans="1:15" ht="24" customHeight="1">
      <c r="A37" s="66" t="s">
        <v>138</v>
      </c>
      <c r="B37" s="41" t="s">
        <v>3</v>
      </c>
      <c r="C37" s="28"/>
      <c r="D37" s="43">
        <f>SUM(D32:D36)</f>
        <v>1550673569</v>
      </c>
      <c r="E37" s="6" t="s">
        <v>0</v>
      </c>
      <c r="F37" s="43">
        <f>SUM(F32:F36)</f>
        <v>-1728213950</v>
      </c>
      <c r="G37" s="6" t="s">
        <v>0</v>
      </c>
      <c r="H37" s="43">
        <f>SUM(H32:H36)</f>
        <v>364338722</v>
      </c>
      <c r="I37" s="100" t="s">
        <v>0</v>
      </c>
      <c r="J37" s="43">
        <f>SUM(J32:J36)</f>
        <v>186798341</v>
      </c>
      <c r="K37" s="44">
        <f t="shared" si="0"/>
        <v>37</v>
      </c>
      <c r="M37" s="43">
        <f>D37</f>
        <v>1550673569</v>
      </c>
      <c r="O37" s="43">
        <f>F37</f>
        <v>-1728213950</v>
      </c>
    </row>
    <row r="38" spans="1:15" ht="24" customHeight="1">
      <c r="A38" s="67" t="s">
        <v>0</v>
      </c>
      <c r="B38" s="68"/>
      <c r="C38" s="28"/>
      <c r="D38" s="77" t="s">
        <v>41</v>
      </c>
      <c r="E38" s="88" t="s">
        <v>0</v>
      </c>
      <c r="F38" s="78" t="s">
        <v>41</v>
      </c>
      <c r="G38" s="88" t="s">
        <v>0</v>
      </c>
      <c r="H38" s="77" t="s">
        <v>41</v>
      </c>
      <c r="I38" s="98" t="s">
        <v>61</v>
      </c>
      <c r="J38" s="77" t="s">
        <v>41</v>
      </c>
      <c r="K38" s="106">
        <f t="shared" si="0"/>
        <v>38</v>
      </c>
      <c r="M38" s="6"/>
      <c r="O38" s="6"/>
    </row>
    <row r="39" spans="1:15" ht="24" customHeight="1" thickBot="1">
      <c r="A39" s="46" t="s">
        <v>28</v>
      </c>
      <c r="B39" s="108" t="s">
        <v>140</v>
      </c>
      <c r="C39" s="28"/>
      <c r="D39" s="50">
        <f>M40-M37</f>
        <v>-21420357</v>
      </c>
      <c r="E39" s="6" t="s">
        <v>0</v>
      </c>
      <c r="F39" s="50">
        <f>O40-O37</f>
        <v>495019276</v>
      </c>
      <c r="G39" s="69" t="s">
        <v>0</v>
      </c>
      <c r="H39" s="50">
        <f>-H37</f>
        <v>-364338722</v>
      </c>
      <c r="I39" s="99" t="s">
        <v>59</v>
      </c>
      <c r="J39" s="49">
        <f>SUM(D39:H39)</f>
        <v>109260197</v>
      </c>
      <c r="K39" s="51">
        <f t="shared" si="0"/>
        <v>39</v>
      </c>
      <c r="M39" s="10"/>
      <c r="O39" s="10"/>
    </row>
    <row r="40" spans="1:15" ht="24" customHeight="1" thickBot="1">
      <c r="A40" s="70" t="s">
        <v>139</v>
      </c>
      <c r="B40" s="71" t="s">
        <v>167</v>
      </c>
      <c r="C40" s="28"/>
      <c r="D40" s="10">
        <f>SUM(D37:D39)</f>
        <v>1529253212</v>
      </c>
      <c r="E40" s="6" t="s">
        <v>0</v>
      </c>
      <c r="F40" s="10">
        <f>SUM(F37:F39)</f>
        <v>-1233194674</v>
      </c>
      <c r="G40" s="6" t="s">
        <v>0</v>
      </c>
      <c r="H40" s="10">
        <f>SUM(H37:H39)</f>
        <v>0</v>
      </c>
      <c r="I40" s="98" t="s">
        <v>62</v>
      </c>
      <c r="J40" s="10">
        <f>SUM(J37:J39)</f>
        <v>296058538</v>
      </c>
      <c r="K40" s="23">
        <f t="shared" si="0"/>
        <v>40</v>
      </c>
      <c r="M40" s="50">
        <v>1529253212</v>
      </c>
      <c r="O40" s="50">
        <v>-1233194674</v>
      </c>
    </row>
    <row r="41" spans="1:15" ht="24" customHeight="1">
      <c r="A41" s="343" t="s">
        <v>174</v>
      </c>
      <c r="B41" s="343"/>
      <c r="C41" s="344"/>
      <c r="D41" s="343"/>
      <c r="E41" s="344"/>
      <c r="F41" s="343"/>
      <c r="G41" s="344"/>
      <c r="H41" s="343"/>
      <c r="I41" s="344"/>
      <c r="J41" s="343"/>
      <c r="K41" s="23">
        <f t="shared" si="0"/>
        <v>41</v>
      </c>
    </row>
    <row r="42" spans="1:15" ht="24" customHeight="1" thickBot="1">
      <c r="A42" s="72" t="s">
        <v>42</v>
      </c>
      <c r="B42" s="72" t="s">
        <v>43</v>
      </c>
      <c r="C42" s="20"/>
      <c r="D42" s="72" t="s">
        <v>44</v>
      </c>
      <c r="E42" s="20"/>
      <c r="F42" s="72" t="s">
        <v>2</v>
      </c>
      <c r="G42" s="20"/>
      <c r="H42" s="72" t="s">
        <v>8</v>
      </c>
      <c r="I42" s="20"/>
      <c r="J42" s="72" t="s">
        <v>10</v>
      </c>
      <c r="K42" s="23">
        <f t="shared" si="0"/>
        <v>42</v>
      </c>
      <c r="M42" s="12">
        <f>H34+D37</f>
        <v>1827017829</v>
      </c>
    </row>
    <row r="43" spans="1:15" ht="24" customHeight="1" thickTop="1" thickBot="1">
      <c r="A43" s="345" t="s">
        <v>45</v>
      </c>
      <c r="B43" s="345"/>
      <c r="C43" s="345"/>
      <c r="D43" s="345"/>
      <c r="E43" s="345"/>
      <c r="F43" s="345"/>
      <c r="G43" s="345"/>
      <c r="H43" s="345"/>
      <c r="I43" s="73"/>
      <c r="J43" s="74" t="s">
        <v>46</v>
      </c>
      <c r="K43" s="23">
        <f t="shared" si="0"/>
        <v>43</v>
      </c>
      <c r="M43" s="12">
        <f>M42+F35</f>
        <v>98803879</v>
      </c>
    </row>
    <row r="44" spans="1:15" ht="24" customHeight="1" thickTop="1">
      <c r="A44" s="345"/>
      <c r="B44" s="345"/>
      <c r="C44" s="345"/>
      <c r="D44" s="345"/>
      <c r="E44" s="345"/>
      <c r="F44" s="345"/>
      <c r="G44" s="345"/>
      <c r="H44" s="345"/>
      <c r="I44" s="73"/>
      <c r="J44" s="346" t="s">
        <v>52</v>
      </c>
      <c r="K44" s="23">
        <f t="shared" si="0"/>
        <v>44</v>
      </c>
    </row>
    <row r="45" spans="1:15" ht="24" customHeight="1">
      <c r="A45" s="345"/>
      <c r="B45" s="345"/>
      <c r="C45" s="345"/>
      <c r="D45" s="345"/>
      <c r="E45" s="345"/>
      <c r="F45" s="345"/>
      <c r="G45" s="345"/>
      <c r="H45" s="345"/>
      <c r="I45" s="73"/>
      <c r="J45" s="333"/>
      <c r="K45" s="23">
        <f t="shared" si="0"/>
        <v>45</v>
      </c>
    </row>
    <row r="46" spans="1:15" ht="24" customHeight="1">
      <c r="A46" s="328" t="s">
        <v>47</v>
      </c>
      <c r="B46" s="328"/>
      <c r="C46" s="328"/>
      <c r="D46" s="328"/>
      <c r="E46" s="328"/>
      <c r="F46" s="328"/>
      <c r="G46" s="328"/>
      <c r="H46" s="328"/>
      <c r="I46" s="73"/>
      <c r="J46" s="329" t="s">
        <v>53</v>
      </c>
      <c r="K46" s="23">
        <f t="shared" si="0"/>
        <v>46</v>
      </c>
    </row>
    <row r="47" spans="1:15" ht="24" customHeight="1">
      <c r="A47" s="328"/>
      <c r="B47" s="328"/>
      <c r="C47" s="328"/>
      <c r="D47" s="328"/>
      <c r="E47" s="328"/>
      <c r="F47" s="328"/>
      <c r="G47" s="328"/>
      <c r="H47" s="328"/>
      <c r="I47" s="73"/>
      <c r="J47" s="330"/>
      <c r="K47" s="23">
        <f t="shared" si="0"/>
        <v>47</v>
      </c>
    </row>
    <row r="48" spans="1:15" ht="24" customHeight="1">
      <c r="A48" s="331" t="s">
        <v>4</v>
      </c>
      <c r="B48" s="331"/>
      <c r="C48" s="331"/>
      <c r="D48" s="331"/>
      <c r="E48" s="331"/>
      <c r="F48" s="331"/>
      <c r="G48" s="331"/>
      <c r="H48" s="331"/>
      <c r="I48" s="75"/>
      <c r="J48" s="332" t="s">
        <v>54</v>
      </c>
      <c r="K48" s="23">
        <f t="shared" si="0"/>
        <v>48</v>
      </c>
    </row>
    <row r="49" spans="1:11" ht="24" customHeight="1">
      <c r="A49" s="331"/>
      <c r="B49" s="331"/>
      <c r="C49" s="331"/>
      <c r="D49" s="331"/>
      <c r="E49" s="331"/>
      <c r="F49" s="331"/>
      <c r="G49" s="331"/>
      <c r="H49" s="331"/>
      <c r="I49" s="75"/>
      <c r="J49" s="33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A46:H47"/>
    <mergeCell ref="J46:J47"/>
    <mergeCell ref="A48:H49"/>
    <mergeCell ref="J48:J49"/>
    <mergeCell ref="D17:H17"/>
    <mergeCell ref="D30:H30"/>
    <mergeCell ref="A41:J41"/>
    <mergeCell ref="A43:H45"/>
    <mergeCell ref="J44:J45"/>
    <mergeCell ref="B21:B23"/>
    <mergeCell ref="D34:D36"/>
    <mergeCell ref="D28:H29"/>
    <mergeCell ref="A28:B28"/>
    <mergeCell ref="A29:B29"/>
    <mergeCell ref="J1:J3"/>
    <mergeCell ref="M1:M2"/>
    <mergeCell ref="F2:H3"/>
    <mergeCell ref="D4:H4"/>
    <mergeCell ref="A15:A16"/>
    <mergeCell ref="B15:J16"/>
    <mergeCell ref="D8:D10"/>
  </mergeCells>
  <conditionalFormatting sqref="A1:O1048576">
    <cfRule type="cellIs" dxfId="5" priority="11" operator="equal">
      <formula>0</formula>
    </cfRule>
    <cfRule type="cellIs" dxfId="4" priority="1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F6C0-6916-8844-9A98-853A168C1A47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6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2" t="s">
        <v>6</v>
      </c>
      <c r="B1" s="3" t="s">
        <v>77</v>
      </c>
      <c r="C1" s="22"/>
      <c r="J1" s="308" t="str">
        <f>"HLeeM - BOOK G                    "&amp;D30</f>
        <v>HLeeM - BOOK G                    2022 ON 2023-2022 AUDIT REPORT</v>
      </c>
      <c r="K1" s="23">
        <v>1</v>
      </c>
      <c r="M1" s="311">
        <v>2022</v>
      </c>
    </row>
    <row r="2" spans="1:16" ht="24" customHeight="1">
      <c r="A2" s="113" t="s">
        <v>5</v>
      </c>
      <c r="B2" s="19" t="s">
        <v>78</v>
      </c>
      <c r="C2" s="22"/>
      <c r="F2" s="312" t="s">
        <v>14</v>
      </c>
      <c r="G2" s="313"/>
      <c r="H2" s="314"/>
      <c r="I2" s="25"/>
      <c r="J2" s="309"/>
      <c r="K2" s="23">
        <f t="shared" ref="K2:K49" si="0">K1+1</f>
        <v>2</v>
      </c>
      <c r="M2" s="311"/>
    </row>
    <row r="3" spans="1:16" ht="24" customHeight="1">
      <c r="A3" s="112" t="s">
        <v>7</v>
      </c>
      <c r="B3" s="3" t="s">
        <v>79</v>
      </c>
      <c r="C3" s="22"/>
      <c r="E3" s="1" t="s">
        <v>0</v>
      </c>
      <c r="F3" s="315"/>
      <c r="G3" s="316"/>
      <c r="H3" s="317"/>
      <c r="I3" s="25"/>
      <c r="J3" s="310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18" t="s">
        <v>185</v>
      </c>
      <c r="E4" s="319"/>
      <c r="F4" s="319"/>
      <c r="G4" s="319"/>
      <c r="H4" s="320"/>
      <c r="I4" s="25"/>
      <c r="J4" s="29" t="s">
        <v>17</v>
      </c>
      <c r="K4" s="23">
        <f t="shared" si="0"/>
        <v>4</v>
      </c>
      <c r="M4" s="114">
        <f>ROUND(M7/M6,3)</f>
        <v>7.0000000000000001E-3</v>
      </c>
      <c r="O4" s="12" t="s">
        <v>75</v>
      </c>
    </row>
    <row r="5" spans="1:16" ht="24" customHeight="1">
      <c r="A5" s="30" t="s">
        <v>1</v>
      </c>
      <c r="B5" s="4" t="s">
        <v>18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1" t="s">
        <v>13</v>
      </c>
      <c r="I5" s="32" t="s">
        <v>0</v>
      </c>
      <c r="J5" s="33" t="s">
        <v>19</v>
      </c>
      <c r="K5" s="23">
        <f t="shared" si="0"/>
        <v>5</v>
      </c>
    </row>
    <row r="6" spans="1:16" ht="24" customHeight="1" thickBot="1">
      <c r="A6" s="34" t="s">
        <v>69</v>
      </c>
      <c r="B6" s="2" t="s">
        <v>173</v>
      </c>
      <c r="C6" s="28"/>
      <c r="D6" s="11">
        <f>M6</f>
        <v>1796269078</v>
      </c>
      <c r="E6" s="6" t="s">
        <v>0</v>
      </c>
      <c r="F6" s="13"/>
      <c r="G6" s="6" t="s">
        <v>0</v>
      </c>
      <c r="H6" s="6"/>
      <c r="I6" s="97" t="s">
        <v>59</v>
      </c>
      <c r="J6" s="6">
        <f>SUM(D6:H6)</f>
        <v>1796269078</v>
      </c>
      <c r="K6" s="23">
        <f t="shared" si="0"/>
        <v>6</v>
      </c>
      <c r="M6" s="7">
        <f>1783269078+M7</f>
        <v>1796269078</v>
      </c>
      <c r="O6" s="12">
        <v>2070071871</v>
      </c>
      <c r="P6" s="12" t="s">
        <v>73</v>
      </c>
    </row>
    <row r="7" spans="1:16" ht="24" customHeight="1" thickTop="1" thickBot="1">
      <c r="A7" s="35" t="s">
        <v>20</v>
      </c>
      <c r="B7" s="36" t="s">
        <v>21</v>
      </c>
      <c r="C7" s="37"/>
      <c r="D7" s="38">
        <f>M7</f>
        <v>13000000</v>
      </c>
      <c r="E7" s="12" t="s">
        <v>0</v>
      </c>
      <c r="F7" s="86">
        <f>-M7</f>
        <v>-13000000</v>
      </c>
      <c r="G7" s="13" t="s">
        <v>0</v>
      </c>
      <c r="H7" s="208" t="s">
        <v>180</v>
      </c>
      <c r="I7" s="97" t="s">
        <v>60</v>
      </c>
      <c r="J7" s="8">
        <f>SUM(D7:H7)</f>
        <v>0</v>
      </c>
      <c r="K7" s="106">
        <f t="shared" si="0"/>
        <v>7</v>
      </c>
      <c r="M7" s="6">
        <f>'Balance Sheet AR Analysis'!L11</f>
        <v>13000000</v>
      </c>
    </row>
    <row r="8" spans="1:16" ht="24" customHeight="1" thickTop="1">
      <c r="A8" s="34" t="s">
        <v>70</v>
      </c>
      <c r="B8" s="2" t="s">
        <v>49</v>
      </c>
      <c r="C8" s="37"/>
      <c r="D8" s="325" t="s">
        <v>168</v>
      </c>
      <c r="E8" s="11" t="s">
        <v>0</v>
      </c>
      <c r="F8" s="239"/>
      <c r="G8" s="13" t="s">
        <v>0</v>
      </c>
      <c r="H8" s="6">
        <f>M8</f>
        <v>286802793</v>
      </c>
      <c r="I8" s="97" t="s">
        <v>44</v>
      </c>
      <c r="J8" s="6">
        <f>SUM(D8:H8)</f>
        <v>286802793</v>
      </c>
      <c r="K8" s="23">
        <f t="shared" si="0"/>
        <v>8</v>
      </c>
      <c r="M8" s="6">
        <f>O6-M6+M7</f>
        <v>286802793</v>
      </c>
    </row>
    <row r="9" spans="1:16" ht="24" customHeight="1">
      <c r="A9" s="34" t="s">
        <v>22</v>
      </c>
      <c r="B9" s="2" t="s">
        <v>50</v>
      </c>
      <c r="C9" s="37"/>
      <c r="D9" s="326"/>
      <c r="E9" s="11" t="s">
        <v>0</v>
      </c>
      <c r="F9" s="60">
        <f>M9</f>
        <v>-1939264524</v>
      </c>
      <c r="G9" s="13" t="s">
        <v>0</v>
      </c>
      <c r="H9" s="6"/>
      <c r="I9" s="97" t="s">
        <v>9</v>
      </c>
      <c r="J9" s="6">
        <f>SUM(D9:H9)</f>
        <v>-1939264524</v>
      </c>
      <c r="K9" s="23">
        <f t="shared" si="0"/>
        <v>9</v>
      </c>
      <c r="M9" s="6">
        <v>-1939264524</v>
      </c>
    </row>
    <row r="10" spans="1:16" ht="24" customHeight="1" thickBot="1">
      <c r="A10" s="34" t="s">
        <v>23</v>
      </c>
      <c r="B10" s="2" t="s">
        <v>51</v>
      </c>
      <c r="C10" s="37"/>
      <c r="D10" s="327"/>
      <c r="E10" s="11" t="s">
        <v>0</v>
      </c>
      <c r="F10" s="60"/>
      <c r="G10" s="13" t="s">
        <v>0</v>
      </c>
      <c r="H10" s="6">
        <f>M10</f>
        <v>147448</v>
      </c>
      <c r="I10" s="97" t="s">
        <v>61</v>
      </c>
      <c r="J10" s="6">
        <f>SUM(D10:H10)</f>
        <v>147448</v>
      </c>
      <c r="K10" s="23">
        <f t="shared" si="0"/>
        <v>10</v>
      </c>
      <c r="M10" s="79">
        <f>130954795-130807347</f>
        <v>147448</v>
      </c>
    </row>
    <row r="11" spans="1:16" ht="24" customHeight="1" thickBot="1">
      <c r="A11" s="40" t="s">
        <v>24</v>
      </c>
      <c r="B11" s="41" t="s">
        <v>3</v>
      </c>
      <c r="C11" s="37"/>
      <c r="D11" s="42">
        <f>SUM(D6:D10)</f>
        <v>1809269078</v>
      </c>
      <c r="E11" s="11" t="s">
        <v>0</v>
      </c>
      <c r="F11" s="240">
        <f>SUM(F6:F10)</f>
        <v>-1952264524</v>
      </c>
      <c r="G11" s="13" t="s">
        <v>0</v>
      </c>
      <c r="H11" s="43">
        <f>SUM(H6:H10)</f>
        <v>286950241</v>
      </c>
      <c r="I11" s="100" t="s">
        <v>0</v>
      </c>
      <c r="J11" s="43">
        <f>SUM(J6:J10)</f>
        <v>143954795</v>
      </c>
      <c r="K11" s="44">
        <f t="shared" si="0"/>
        <v>11</v>
      </c>
      <c r="M11" s="43">
        <f>D11</f>
        <v>1809269078</v>
      </c>
      <c r="O11" s="43">
        <f>F11</f>
        <v>-1952264524</v>
      </c>
    </row>
    <row r="12" spans="1:16" ht="24" customHeight="1" thickTop="1" thickBot="1">
      <c r="A12" s="35" t="s">
        <v>25</v>
      </c>
      <c r="B12" s="36" t="s">
        <v>26</v>
      </c>
      <c r="C12" s="37"/>
      <c r="D12" s="38">
        <f>-D7</f>
        <v>-13000000</v>
      </c>
      <c r="E12" s="12" t="s">
        <v>0</v>
      </c>
      <c r="F12" s="86">
        <f>-F7</f>
        <v>13000000</v>
      </c>
      <c r="G12" s="45" t="s">
        <v>27</v>
      </c>
      <c r="H12" s="9"/>
      <c r="I12" s="98" t="s">
        <v>61</v>
      </c>
      <c r="J12" s="8">
        <f>SUM(D12:H12)</f>
        <v>0</v>
      </c>
      <c r="K12" s="106">
        <f t="shared" si="0"/>
        <v>12</v>
      </c>
      <c r="M12" s="6">
        <f>-M7</f>
        <v>-13000000</v>
      </c>
      <c r="O12" s="6">
        <f>M7</f>
        <v>13000000</v>
      </c>
    </row>
    <row r="13" spans="1:16" ht="24" customHeight="1" thickTop="1" thickBot="1">
      <c r="A13" s="46" t="s">
        <v>28</v>
      </c>
      <c r="B13" s="47" t="s">
        <v>29</v>
      </c>
      <c r="C13" s="28"/>
      <c r="D13" s="48">
        <f>M14-M11-M12</f>
        <v>-42492924</v>
      </c>
      <c r="E13" s="6"/>
      <c r="F13" s="48">
        <f>O14-O11-O12</f>
        <v>529570600</v>
      </c>
      <c r="G13" s="21" t="s">
        <v>27</v>
      </c>
      <c r="H13" s="50">
        <f>-H11</f>
        <v>-286950241</v>
      </c>
      <c r="I13" s="99" t="s">
        <v>59</v>
      </c>
      <c r="J13" s="50">
        <f>SUM(D13:H13)</f>
        <v>200127435</v>
      </c>
      <c r="K13" s="51">
        <f t="shared" si="0"/>
        <v>13</v>
      </c>
      <c r="M13" s="10"/>
      <c r="O13" s="10"/>
    </row>
    <row r="14" spans="1:16" ht="24" customHeight="1" thickBot="1">
      <c r="A14" s="52" t="s">
        <v>30</v>
      </c>
      <c r="B14" s="238" t="s">
        <v>184</v>
      </c>
      <c r="C14" s="28"/>
      <c r="D14" s="18">
        <f>SUM(D11:D13)</f>
        <v>1753776154</v>
      </c>
      <c r="E14" s="6" t="s">
        <v>0</v>
      </c>
      <c r="F14" s="14">
        <f>SUM(F11:F13)</f>
        <v>-1409693924</v>
      </c>
      <c r="G14" s="6" t="s">
        <v>0</v>
      </c>
      <c r="H14" s="10">
        <f>SUM(H11:H13)</f>
        <v>0</v>
      </c>
      <c r="I14" s="98" t="s">
        <v>62</v>
      </c>
      <c r="J14" s="10">
        <f>SUM(J11:J13)</f>
        <v>344082230</v>
      </c>
      <c r="K14" s="23">
        <f t="shared" si="0"/>
        <v>14</v>
      </c>
      <c r="M14" s="50">
        <f>M40</f>
        <v>1753776154</v>
      </c>
      <c r="O14" s="50">
        <f>O40</f>
        <v>-1409693924</v>
      </c>
    </row>
    <row r="15" spans="1:16" ht="24" customHeight="1">
      <c r="A15" s="321" t="str">
        <f>"THIS IS FY-"&amp;MID(M1,1,4)</f>
        <v>THIS IS FY-2022</v>
      </c>
      <c r="B15" s="323" t="str">
        <f ca="1">"©"&amp;RIGHT("0"&amp;MONTH(NOW()),2)&amp;"/"&amp;RIGHT("0"&amp;DAY(NOW())   +   0,2)&amp;"/"&amp;YEAR(NOW())&amp;" LAWRENCE GERARD BRUNN, CPA (PA), MBA"</f>
        <v>©07/04/2025 LAWRENCE GERARD BRUNN, CPA (PA), MBA</v>
      </c>
      <c r="C15" s="324"/>
      <c r="D15" s="323"/>
      <c r="E15" s="324"/>
      <c r="F15" s="323"/>
      <c r="G15" s="324"/>
      <c r="H15" s="323"/>
      <c r="I15" s="324"/>
      <c r="J15" s="323"/>
      <c r="K15" s="23">
        <f t="shared" si="0"/>
        <v>15</v>
      </c>
    </row>
    <row r="16" spans="1:16" ht="24" customHeight="1">
      <c r="A16" s="322"/>
      <c r="B16" s="324"/>
      <c r="C16" s="324"/>
      <c r="D16" s="324"/>
      <c r="E16" s="324"/>
      <c r="F16" s="324"/>
      <c r="G16" s="324"/>
      <c r="H16" s="324"/>
      <c r="I16" s="324"/>
      <c r="J16" s="324"/>
      <c r="K16" s="23">
        <f t="shared" si="0"/>
        <v>16</v>
      </c>
    </row>
    <row r="17" spans="1:13" ht="24" customHeight="1">
      <c r="A17" s="53" t="s">
        <v>31</v>
      </c>
      <c r="B17" s="27" t="s">
        <v>32</v>
      </c>
      <c r="C17" s="28"/>
      <c r="D17" s="334" t="s">
        <v>136</v>
      </c>
      <c r="E17" s="335"/>
      <c r="F17" s="335"/>
      <c r="G17" s="335"/>
      <c r="H17" s="336"/>
      <c r="I17" s="25"/>
      <c r="J17" s="29" t="s">
        <v>17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18</v>
      </c>
      <c r="C18" s="28"/>
      <c r="D18" s="54" t="s">
        <v>11</v>
      </c>
      <c r="E18" s="31" t="s">
        <v>0</v>
      </c>
      <c r="F18" s="55" t="s">
        <v>12</v>
      </c>
      <c r="G18" s="31" t="s">
        <v>0</v>
      </c>
      <c r="H18" s="56" t="s">
        <v>13</v>
      </c>
      <c r="I18" s="32" t="s">
        <v>0</v>
      </c>
      <c r="J18" s="57" t="s">
        <v>19</v>
      </c>
      <c r="K18" s="23">
        <f t="shared" si="0"/>
        <v>18</v>
      </c>
    </row>
    <row r="19" spans="1:13" ht="24" customHeight="1" thickTop="1" thickBot="1">
      <c r="A19" s="34" t="s">
        <v>69</v>
      </c>
      <c r="B19" s="2" t="s">
        <v>173</v>
      </c>
      <c r="C19" s="37"/>
      <c r="D19" s="81">
        <f t="shared" ref="D19:D27" si="1">IFERROR(D32*1,0)-IFERROR(D6*1,0)</f>
        <v>-13000000</v>
      </c>
      <c r="E19" s="13" t="s">
        <v>0</v>
      </c>
      <c r="F19" s="7">
        <f t="shared" ref="F19:F27" si="2">IFERROR(F32*1,0)-IFERROR(F6*1,0)</f>
        <v>0</v>
      </c>
      <c r="G19" s="6" t="s">
        <v>0</v>
      </c>
      <c r="H19" s="7">
        <f t="shared" ref="H19:H27" si="3">IFERROR(H32*1,0)-IFERROR(H6*1,0)</f>
        <v>0</v>
      </c>
      <c r="I19" s="97" t="s">
        <v>59</v>
      </c>
      <c r="J19" s="7">
        <f t="shared" ref="J19:J27" si="4">IFERROR(J32*1,0)-IFERROR(J6*1,0)</f>
        <v>-13000000</v>
      </c>
      <c r="K19" s="23">
        <f t="shared" si="0"/>
        <v>19</v>
      </c>
    </row>
    <row r="20" spans="1:13" ht="24" customHeight="1" thickTop="1" thickBot="1">
      <c r="A20" s="35" t="s">
        <v>20</v>
      </c>
      <c r="B20" s="36" t="s">
        <v>33</v>
      </c>
      <c r="C20" s="37"/>
      <c r="D20" s="82">
        <f t="shared" si="1"/>
        <v>-13000000</v>
      </c>
      <c r="E20" s="58" t="s">
        <v>0</v>
      </c>
      <c r="F20" s="59">
        <f t="shared" si="2"/>
        <v>13000000</v>
      </c>
      <c r="G20" s="13" t="s">
        <v>0</v>
      </c>
      <c r="H20" s="8">
        <f t="shared" si="3"/>
        <v>0</v>
      </c>
      <c r="I20" s="97" t="s">
        <v>60</v>
      </c>
      <c r="J20" s="8">
        <f t="shared" si="4"/>
        <v>0</v>
      </c>
      <c r="K20" s="106">
        <f t="shared" si="0"/>
        <v>20</v>
      </c>
    </row>
    <row r="21" spans="1:13" ht="24" customHeight="1" thickTop="1">
      <c r="A21" s="34" t="s">
        <v>70</v>
      </c>
      <c r="B21" s="337" t="s">
        <v>161</v>
      </c>
      <c r="C21" s="89"/>
      <c r="D21" s="39">
        <f t="shared" si="1"/>
        <v>0</v>
      </c>
      <c r="E21" s="11" t="s">
        <v>0</v>
      </c>
      <c r="F21" s="239">
        <f t="shared" si="2"/>
        <v>0</v>
      </c>
      <c r="G21" s="13" t="s">
        <v>0</v>
      </c>
      <c r="H21" s="6">
        <f t="shared" si="3"/>
        <v>0</v>
      </c>
      <c r="I21" s="97" t="s">
        <v>44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22</v>
      </c>
      <c r="B22" s="338"/>
      <c r="C22" s="89"/>
      <c r="D22" s="90">
        <f t="shared" si="1"/>
        <v>0</v>
      </c>
      <c r="E22" s="11" t="s">
        <v>0</v>
      </c>
      <c r="F22" s="60">
        <f t="shared" si="2"/>
        <v>0</v>
      </c>
      <c r="G22" s="13" t="s">
        <v>0</v>
      </c>
      <c r="H22" s="6">
        <f t="shared" si="3"/>
        <v>0</v>
      </c>
      <c r="I22" s="97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23</v>
      </c>
      <c r="B23" s="339"/>
      <c r="C23" s="89"/>
      <c r="D23" s="90">
        <f t="shared" si="1"/>
        <v>0</v>
      </c>
      <c r="E23" s="11" t="s">
        <v>0</v>
      </c>
      <c r="F23" s="60">
        <f t="shared" si="2"/>
        <v>0</v>
      </c>
      <c r="G23" s="13" t="s">
        <v>0</v>
      </c>
      <c r="H23" s="6">
        <f t="shared" si="3"/>
        <v>0</v>
      </c>
      <c r="I23" s="97" t="s">
        <v>61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09" t="s">
        <v>34</v>
      </c>
      <c r="B24" s="41" t="s">
        <v>3</v>
      </c>
      <c r="C24" s="89"/>
      <c r="D24" s="210">
        <f t="shared" si="1"/>
        <v>-26000000</v>
      </c>
      <c r="E24" s="11" t="s">
        <v>0</v>
      </c>
      <c r="F24" s="240">
        <f t="shared" si="2"/>
        <v>13000000</v>
      </c>
      <c r="G24" s="13" t="s">
        <v>0</v>
      </c>
      <c r="H24" s="43">
        <f t="shared" si="3"/>
        <v>0</v>
      </c>
      <c r="I24" s="100" t="s">
        <v>0</v>
      </c>
      <c r="J24" s="43">
        <f t="shared" si="4"/>
        <v>-13000000</v>
      </c>
      <c r="K24" s="44">
        <f t="shared" si="0"/>
        <v>24</v>
      </c>
    </row>
    <row r="25" spans="1:13" ht="24" customHeight="1" thickTop="1" thickBot="1">
      <c r="A25" s="35" t="s">
        <v>25</v>
      </c>
      <c r="B25" s="36" t="s">
        <v>35</v>
      </c>
      <c r="C25" s="89"/>
      <c r="D25" s="61">
        <f t="shared" si="1"/>
        <v>13000000</v>
      </c>
      <c r="E25" s="12" t="s">
        <v>0</v>
      </c>
      <c r="F25" s="61">
        <f t="shared" si="2"/>
        <v>-13000000</v>
      </c>
      <c r="G25" s="13" t="s">
        <v>0</v>
      </c>
      <c r="H25" s="8">
        <f t="shared" si="3"/>
        <v>0</v>
      </c>
      <c r="I25" s="98" t="s">
        <v>61</v>
      </c>
      <c r="J25" s="8">
        <f t="shared" si="4"/>
        <v>0</v>
      </c>
      <c r="K25" s="106">
        <f t="shared" si="0"/>
        <v>25</v>
      </c>
    </row>
    <row r="26" spans="1:13" ht="24" customHeight="1" thickTop="1" thickBot="1">
      <c r="A26" s="46" t="s">
        <v>28</v>
      </c>
      <c r="B26" s="47" t="s">
        <v>29</v>
      </c>
      <c r="C26" s="89"/>
      <c r="D26" s="62">
        <f t="shared" si="1"/>
        <v>13000000</v>
      </c>
      <c r="E26" s="12" t="s">
        <v>0</v>
      </c>
      <c r="F26" s="83">
        <f t="shared" si="2"/>
        <v>0</v>
      </c>
      <c r="G26" s="13" t="s">
        <v>0</v>
      </c>
      <c r="H26" s="50">
        <f t="shared" si="3"/>
        <v>0</v>
      </c>
      <c r="I26" s="99" t="s">
        <v>59</v>
      </c>
      <c r="J26" s="50">
        <f t="shared" si="4"/>
        <v>13000000</v>
      </c>
      <c r="K26" s="51">
        <f t="shared" si="0"/>
        <v>26</v>
      </c>
      <c r="M26" s="226"/>
    </row>
    <row r="27" spans="1:13" ht="24" customHeight="1">
      <c r="A27" s="16" t="s">
        <v>36</v>
      </c>
      <c r="B27" s="16" t="s">
        <v>166</v>
      </c>
      <c r="C27" s="28"/>
      <c r="D27" s="91">
        <f t="shared" si="1"/>
        <v>0</v>
      </c>
      <c r="E27" s="6" t="s">
        <v>0</v>
      </c>
      <c r="F27" s="10">
        <f t="shared" si="2"/>
        <v>0</v>
      </c>
      <c r="G27" s="6" t="s">
        <v>0</v>
      </c>
      <c r="H27" s="10">
        <f t="shared" si="3"/>
        <v>0</v>
      </c>
      <c r="I27" s="103" t="s">
        <v>62</v>
      </c>
      <c r="J27" s="10">
        <f t="shared" si="4"/>
        <v>0</v>
      </c>
      <c r="K27" s="23">
        <f t="shared" si="0"/>
        <v>27</v>
      </c>
    </row>
    <row r="28" spans="1:13" ht="24" customHeight="1">
      <c r="A28" s="352" t="s">
        <v>171</v>
      </c>
      <c r="B28" s="352"/>
      <c r="D28" s="350" t="s">
        <v>164</v>
      </c>
      <c r="E28" s="350"/>
      <c r="F28" s="350"/>
      <c r="G28" s="350"/>
      <c r="H28" s="350"/>
      <c r="I28" s="19"/>
      <c r="J28" s="236" t="s">
        <v>183</v>
      </c>
      <c r="K28" s="23">
        <f t="shared" si="0"/>
        <v>28</v>
      </c>
    </row>
    <row r="29" spans="1:13" ht="24" customHeight="1">
      <c r="A29" s="353" t="s">
        <v>170</v>
      </c>
      <c r="B29" s="353" t="s">
        <v>170</v>
      </c>
      <c r="D29" s="351"/>
      <c r="E29" s="351"/>
      <c r="F29" s="351"/>
      <c r="G29" s="351"/>
      <c r="H29" s="351"/>
      <c r="I29" s="19"/>
      <c r="J29" s="237" t="s">
        <v>165</v>
      </c>
      <c r="K29" s="23">
        <f t="shared" si="0"/>
        <v>29</v>
      </c>
    </row>
    <row r="30" spans="1:13" ht="24" customHeight="1">
      <c r="A30" s="84" t="s">
        <v>137</v>
      </c>
      <c r="B30" s="27" t="s">
        <v>37</v>
      </c>
      <c r="C30" s="92"/>
      <c r="D30" s="354" t="str">
        <f>M1&amp;" ON "&amp;M1+1&amp;"-"&amp;M1&amp;" AUDIT REPORT"</f>
        <v>2022 ON 2023-2022 AUDIT REPORT</v>
      </c>
      <c r="E30" s="355"/>
      <c r="F30" s="355"/>
      <c r="G30" s="355"/>
      <c r="H30" s="356"/>
      <c r="I30" s="25"/>
      <c r="J30" s="29" t="s">
        <v>17</v>
      </c>
      <c r="K30" s="23">
        <f t="shared" si="0"/>
        <v>30</v>
      </c>
    </row>
    <row r="31" spans="1:13" ht="24" customHeight="1">
      <c r="A31" s="4" t="s">
        <v>1</v>
      </c>
      <c r="B31" s="4" t="s">
        <v>18</v>
      </c>
      <c r="C31" s="28"/>
      <c r="D31" s="64" t="s">
        <v>11</v>
      </c>
      <c r="E31" s="31" t="s">
        <v>0</v>
      </c>
      <c r="F31" s="15" t="s">
        <v>12</v>
      </c>
      <c r="G31" s="31" t="s">
        <v>0</v>
      </c>
      <c r="H31" s="111" t="s">
        <v>13</v>
      </c>
      <c r="I31" s="32" t="s">
        <v>0</v>
      </c>
      <c r="J31" s="57" t="s">
        <v>19</v>
      </c>
      <c r="K31" s="23">
        <f t="shared" si="0"/>
        <v>31</v>
      </c>
    </row>
    <row r="32" spans="1:13" ht="24" customHeight="1">
      <c r="A32" s="34" t="s">
        <v>69</v>
      </c>
      <c r="B32" s="2" t="s">
        <v>173</v>
      </c>
      <c r="C32" s="93"/>
      <c r="D32" s="7">
        <f>M32</f>
        <v>1783269078</v>
      </c>
      <c r="E32" s="12"/>
      <c r="F32" s="115"/>
      <c r="G32" s="13" t="s">
        <v>0</v>
      </c>
      <c r="H32" s="13"/>
      <c r="I32" s="102" t="s">
        <v>59</v>
      </c>
      <c r="J32" s="7">
        <f>SUM(D32:H32)</f>
        <v>1783269078</v>
      </c>
      <c r="K32" s="65">
        <f t="shared" si="0"/>
        <v>32</v>
      </c>
      <c r="M32" s="7">
        <f>M6-M7</f>
        <v>1783269078</v>
      </c>
    </row>
    <row r="33" spans="1:15" ht="24" customHeight="1">
      <c r="A33" s="35" t="s">
        <v>20</v>
      </c>
      <c r="B33" s="17"/>
      <c r="C33" s="89"/>
      <c r="D33" s="8"/>
      <c r="E33" s="12"/>
      <c r="F33" s="87"/>
      <c r="G33" s="13" t="s">
        <v>0</v>
      </c>
      <c r="H33" s="9"/>
      <c r="I33" s="97" t="s">
        <v>60</v>
      </c>
      <c r="J33" s="9">
        <f>SUM(D33:H33)</f>
        <v>0</v>
      </c>
      <c r="K33" s="65">
        <f t="shared" si="0"/>
        <v>33</v>
      </c>
      <c r="M33" s="6"/>
    </row>
    <row r="34" spans="1:15" ht="24" customHeight="1">
      <c r="A34" s="34" t="s">
        <v>70</v>
      </c>
      <c r="B34" s="2" t="s">
        <v>48</v>
      </c>
      <c r="C34" s="37"/>
      <c r="D34" s="359" t="s">
        <v>163</v>
      </c>
      <c r="E34" s="12" t="s">
        <v>0</v>
      </c>
      <c r="F34" s="6"/>
      <c r="G34" s="13" t="s">
        <v>0</v>
      </c>
      <c r="H34" s="6">
        <f>M34</f>
        <v>286802793</v>
      </c>
      <c r="I34" s="97" t="s">
        <v>44</v>
      </c>
      <c r="J34" s="13">
        <f>SUM(D34:H34)</f>
        <v>286802793</v>
      </c>
      <c r="K34" s="23">
        <f t="shared" si="0"/>
        <v>34</v>
      </c>
      <c r="M34" s="6">
        <f>M8</f>
        <v>286802793</v>
      </c>
    </row>
    <row r="35" spans="1:15" ht="24" customHeight="1">
      <c r="A35" s="34" t="s">
        <v>22</v>
      </c>
      <c r="B35" s="2" t="s">
        <v>39</v>
      </c>
      <c r="C35" s="37"/>
      <c r="D35" s="359"/>
      <c r="E35" s="12" t="s">
        <v>0</v>
      </c>
      <c r="F35" s="6">
        <f>M35</f>
        <v>-1939264524</v>
      </c>
      <c r="G35" s="13" t="s">
        <v>0</v>
      </c>
      <c r="H35" s="6"/>
      <c r="I35" s="97" t="s">
        <v>9</v>
      </c>
      <c r="J35" s="13">
        <f>SUM(D35:H35)</f>
        <v>-1939264524</v>
      </c>
      <c r="K35" s="23">
        <f t="shared" si="0"/>
        <v>35</v>
      </c>
      <c r="M35" s="6">
        <f>M9</f>
        <v>-1939264524</v>
      </c>
    </row>
    <row r="36" spans="1:15" ht="24" customHeight="1" thickBot="1">
      <c r="A36" s="34" t="s">
        <v>23</v>
      </c>
      <c r="B36" s="2" t="s">
        <v>40</v>
      </c>
      <c r="C36" s="37"/>
      <c r="D36" s="360"/>
      <c r="E36" s="12" t="s">
        <v>0</v>
      </c>
      <c r="F36" s="79"/>
      <c r="G36" s="13" t="s">
        <v>0</v>
      </c>
      <c r="H36" s="6">
        <f>M36</f>
        <v>147448</v>
      </c>
      <c r="I36" s="97" t="s">
        <v>61</v>
      </c>
      <c r="J36" s="13">
        <f>SUM(D36:H36)</f>
        <v>147448</v>
      </c>
      <c r="K36" s="23">
        <f t="shared" si="0"/>
        <v>36</v>
      </c>
      <c r="M36" s="79">
        <f>M10</f>
        <v>147448</v>
      </c>
    </row>
    <row r="37" spans="1:15" ht="24" customHeight="1">
      <c r="A37" s="66" t="s">
        <v>138</v>
      </c>
      <c r="B37" s="41" t="s">
        <v>3</v>
      </c>
      <c r="C37" s="28"/>
      <c r="D37" s="43">
        <f>SUM(D32:D36)</f>
        <v>1783269078</v>
      </c>
      <c r="E37" s="6" t="s">
        <v>0</v>
      </c>
      <c r="F37" s="43">
        <f>SUM(F32:F36)</f>
        <v>-1939264524</v>
      </c>
      <c r="G37" s="6" t="s">
        <v>0</v>
      </c>
      <c r="H37" s="43">
        <f>SUM(H32:H36)</f>
        <v>286950241</v>
      </c>
      <c r="I37" s="100" t="s">
        <v>0</v>
      </c>
      <c r="J37" s="43">
        <f>SUM(J32:J36)</f>
        <v>130954795</v>
      </c>
      <c r="K37" s="44">
        <f t="shared" si="0"/>
        <v>37</v>
      </c>
      <c r="M37" s="43">
        <f>D37</f>
        <v>1783269078</v>
      </c>
      <c r="O37" s="43">
        <f>F37</f>
        <v>-1939264524</v>
      </c>
    </row>
    <row r="38" spans="1:15" ht="24" customHeight="1">
      <c r="A38" s="67" t="s">
        <v>0</v>
      </c>
      <c r="B38" s="68"/>
      <c r="C38" s="28"/>
      <c r="D38" s="77" t="s">
        <v>41</v>
      </c>
      <c r="E38" s="88" t="s">
        <v>0</v>
      </c>
      <c r="F38" s="78" t="s">
        <v>41</v>
      </c>
      <c r="G38" s="88" t="s">
        <v>0</v>
      </c>
      <c r="H38" s="77" t="s">
        <v>41</v>
      </c>
      <c r="I38" s="98" t="s">
        <v>61</v>
      </c>
      <c r="J38" s="77" t="s">
        <v>41</v>
      </c>
      <c r="K38" s="106">
        <f t="shared" si="0"/>
        <v>38</v>
      </c>
      <c r="M38" s="6"/>
      <c r="O38" s="6"/>
    </row>
    <row r="39" spans="1:15" ht="24" customHeight="1" thickBot="1">
      <c r="A39" s="46" t="s">
        <v>28</v>
      </c>
      <c r="B39" s="108" t="s">
        <v>140</v>
      </c>
      <c r="C39" s="28"/>
      <c r="D39" s="50">
        <f>M40-M37</f>
        <v>-29492924</v>
      </c>
      <c r="E39" s="6" t="s">
        <v>0</v>
      </c>
      <c r="F39" s="50">
        <f>O40-O37</f>
        <v>529570600</v>
      </c>
      <c r="G39" s="69" t="s">
        <v>0</v>
      </c>
      <c r="H39" s="50">
        <f>-H37</f>
        <v>-286950241</v>
      </c>
      <c r="I39" s="99" t="s">
        <v>59</v>
      </c>
      <c r="J39" s="49">
        <f>SUM(D39:H39)</f>
        <v>213127435</v>
      </c>
      <c r="K39" s="51">
        <f t="shared" si="0"/>
        <v>39</v>
      </c>
      <c r="M39" s="10"/>
      <c r="O39" s="10"/>
    </row>
    <row r="40" spans="1:15" ht="24" customHeight="1" thickBot="1">
      <c r="A40" s="70" t="s">
        <v>139</v>
      </c>
      <c r="B40" s="71" t="s">
        <v>167</v>
      </c>
      <c r="C40" s="28"/>
      <c r="D40" s="10">
        <f>SUM(D37:D39)</f>
        <v>1753776154</v>
      </c>
      <c r="E40" s="6" t="s">
        <v>0</v>
      </c>
      <c r="F40" s="10">
        <f>SUM(F37:F39)</f>
        <v>-1409693924</v>
      </c>
      <c r="G40" s="6" t="s">
        <v>0</v>
      </c>
      <c r="H40" s="10">
        <f>SUM(H37:H39)</f>
        <v>0</v>
      </c>
      <c r="I40" s="98" t="s">
        <v>62</v>
      </c>
      <c r="J40" s="10">
        <f>SUM(J37:J39)</f>
        <v>344082230</v>
      </c>
      <c r="K40" s="23">
        <f t="shared" si="0"/>
        <v>40</v>
      </c>
      <c r="M40" s="50">
        <v>1753776154</v>
      </c>
      <c r="O40" s="50">
        <v>-1409693924</v>
      </c>
    </row>
    <row r="41" spans="1:15" ht="24" customHeight="1">
      <c r="A41" s="343" t="s">
        <v>174</v>
      </c>
      <c r="B41" s="343"/>
      <c r="C41" s="344"/>
      <c r="D41" s="343"/>
      <c r="E41" s="344"/>
      <c r="F41" s="343"/>
      <c r="G41" s="344"/>
      <c r="H41" s="343"/>
      <c r="I41" s="344"/>
      <c r="J41" s="343"/>
      <c r="K41" s="23">
        <f t="shared" si="0"/>
        <v>41</v>
      </c>
    </row>
    <row r="42" spans="1:15" ht="24" customHeight="1" thickBot="1">
      <c r="A42" s="72" t="s">
        <v>42</v>
      </c>
      <c r="B42" s="72" t="s">
        <v>43</v>
      </c>
      <c r="C42" s="20"/>
      <c r="D42" s="72" t="s">
        <v>44</v>
      </c>
      <c r="E42" s="20"/>
      <c r="F42" s="72" t="s">
        <v>2</v>
      </c>
      <c r="G42" s="20"/>
      <c r="H42" s="72" t="s">
        <v>8</v>
      </c>
      <c r="I42" s="20"/>
      <c r="J42" s="72" t="s">
        <v>10</v>
      </c>
      <c r="K42" s="23">
        <f t="shared" si="0"/>
        <v>42</v>
      </c>
      <c r="M42" s="12">
        <f>H34+D37</f>
        <v>2070071871</v>
      </c>
    </row>
    <row r="43" spans="1:15" ht="24" customHeight="1" thickTop="1" thickBot="1">
      <c r="A43" s="345" t="s">
        <v>45</v>
      </c>
      <c r="B43" s="345"/>
      <c r="C43" s="345"/>
      <c r="D43" s="345"/>
      <c r="E43" s="345"/>
      <c r="F43" s="345"/>
      <c r="G43" s="345"/>
      <c r="H43" s="345"/>
      <c r="I43" s="73"/>
      <c r="J43" s="74" t="s">
        <v>46</v>
      </c>
      <c r="K43" s="23">
        <f t="shared" si="0"/>
        <v>43</v>
      </c>
      <c r="M43" s="12">
        <f>M42+F35</f>
        <v>130807347</v>
      </c>
    </row>
    <row r="44" spans="1:15" ht="24" customHeight="1" thickTop="1">
      <c r="A44" s="345"/>
      <c r="B44" s="345"/>
      <c r="C44" s="345"/>
      <c r="D44" s="345"/>
      <c r="E44" s="345"/>
      <c r="F44" s="345"/>
      <c r="G44" s="345"/>
      <c r="H44" s="345"/>
      <c r="I44" s="73"/>
      <c r="J44" s="346" t="s">
        <v>52</v>
      </c>
      <c r="K44" s="23">
        <f t="shared" si="0"/>
        <v>44</v>
      </c>
    </row>
    <row r="45" spans="1:15" ht="24" customHeight="1">
      <c r="A45" s="345"/>
      <c r="B45" s="345"/>
      <c r="C45" s="345"/>
      <c r="D45" s="345"/>
      <c r="E45" s="345"/>
      <c r="F45" s="345"/>
      <c r="G45" s="345"/>
      <c r="H45" s="345"/>
      <c r="I45" s="73"/>
      <c r="J45" s="333"/>
      <c r="K45" s="23">
        <f t="shared" si="0"/>
        <v>45</v>
      </c>
    </row>
    <row r="46" spans="1:15" ht="24" customHeight="1">
      <c r="A46" s="328" t="s">
        <v>47</v>
      </c>
      <c r="B46" s="328"/>
      <c r="C46" s="328"/>
      <c r="D46" s="328"/>
      <c r="E46" s="328"/>
      <c r="F46" s="328"/>
      <c r="G46" s="328"/>
      <c r="H46" s="328"/>
      <c r="I46" s="73"/>
      <c r="J46" s="329" t="s">
        <v>53</v>
      </c>
      <c r="K46" s="23">
        <f t="shared" si="0"/>
        <v>46</v>
      </c>
    </row>
    <row r="47" spans="1:15" ht="24" customHeight="1">
      <c r="A47" s="328"/>
      <c r="B47" s="328"/>
      <c r="C47" s="328"/>
      <c r="D47" s="328"/>
      <c r="E47" s="328"/>
      <c r="F47" s="328"/>
      <c r="G47" s="328"/>
      <c r="H47" s="328"/>
      <c r="I47" s="73"/>
      <c r="J47" s="330"/>
      <c r="K47" s="23">
        <f t="shared" si="0"/>
        <v>47</v>
      </c>
    </row>
    <row r="48" spans="1:15" ht="24" customHeight="1">
      <c r="A48" s="331" t="s">
        <v>4</v>
      </c>
      <c r="B48" s="331"/>
      <c r="C48" s="331"/>
      <c r="D48" s="331"/>
      <c r="E48" s="331"/>
      <c r="F48" s="331"/>
      <c r="G48" s="331"/>
      <c r="H48" s="331"/>
      <c r="I48" s="75"/>
      <c r="J48" s="332" t="s">
        <v>54</v>
      </c>
      <c r="K48" s="23">
        <f t="shared" si="0"/>
        <v>48</v>
      </c>
    </row>
    <row r="49" spans="1:11" ht="24" customHeight="1">
      <c r="A49" s="331"/>
      <c r="B49" s="331"/>
      <c r="C49" s="331"/>
      <c r="D49" s="331"/>
      <c r="E49" s="331"/>
      <c r="F49" s="331"/>
      <c r="G49" s="331"/>
      <c r="H49" s="331"/>
      <c r="I49" s="75"/>
      <c r="J49" s="33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A46:H47"/>
    <mergeCell ref="J46:J47"/>
    <mergeCell ref="A48:H49"/>
    <mergeCell ref="J48:J49"/>
    <mergeCell ref="D17:H17"/>
    <mergeCell ref="D30:H30"/>
    <mergeCell ref="A41:J41"/>
    <mergeCell ref="A43:H45"/>
    <mergeCell ref="J44:J45"/>
    <mergeCell ref="B21:B23"/>
    <mergeCell ref="D34:D36"/>
    <mergeCell ref="D28:H29"/>
    <mergeCell ref="A28:B28"/>
    <mergeCell ref="A29:B29"/>
    <mergeCell ref="J1:J3"/>
    <mergeCell ref="M1:M2"/>
    <mergeCell ref="F2:H3"/>
    <mergeCell ref="D4:H4"/>
    <mergeCell ref="A15:A16"/>
    <mergeCell ref="B15:J16"/>
    <mergeCell ref="D8:D10"/>
  </mergeCells>
  <conditionalFormatting sqref="A1:O1048576">
    <cfRule type="cellIs" dxfId="3" priority="9" operator="equal">
      <formula>0</formula>
    </cfRule>
    <cfRule type="cellIs" dxfId="2" priority="10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Balance Sheet AR Analysis</vt:lpstr>
      <vt:lpstr>2017</vt:lpstr>
      <vt:lpstr>2018 on 2018-2017 Audit Report</vt:lpstr>
      <vt:lpstr>2018 on 2019-2018 Audit Report</vt:lpstr>
      <vt:lpstr>2018 Difference</vt:lpstr>
      <vt:lpstr>2019</vt:lpstr>
      <vt:lpstr>2020</vt:lpstr>
      <vt:lpstr>2021</vt:lpstr>
      <vt:lpstr>2022</vt:lpstr>
      <vt:lpstr>2022 Bad Debt Tax Yes</vt:lpstr>
      <vt:lpstr>'2017'!Print_Area</vt:lpstr>
      <vt:lpstr>'2018 Difference'!Print_Area</vt:lpstr>
      <vt:lpstr>'2018 on 2018-2017 Audit Report'!Print_Area</vt:lpstr>
      <vt:lpstr>'2018 on 2019-2018 Audit Report'!Print_Area</vt:lpstr>
      <vt:lpstr>'2019'!Print_Area</vt:lpstr>
      <vt:lpstr>'2020'!Print_Area</vt:lpstr>
      <vt:lpstr>'2021'!Print_Area</vt:lpstr>
      <vt:lpstr>'2022'!Print_Area</vt:lpstr>
      <vt:lpstr>'2022 Bad Debt Tax Yes'!Print_Area</vt:lpstr>
      <vt:lpstr>'Balance Sheet AR Analysis'!Print_Area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2025-06-25T18:27:06Z</cp:lastPrinted>
  <dcterms:created xsi:type="dcterms:W3CDTF">2025-03-15T14:38:32Z</dcterms:created>
  <dcterms:modified xsi:type="dcterms:W3CDTF">2025-07-04T14:41:01Z</dcterms:modified>
</cp:coreProperties>
</file>