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larrybrunn/Desktop/"/>
    </mc:Choice>
  </mc:AlternateContent>
  <xr:revisionPtr revIDLastSave="0" documentId="13_ncr:1_{1900C6F9-8945-3A47-B7C4-43FDC9E6076A}" xr6:coauthVersionLast="47" xr6:coauthVersionMax="47" xr10:uidLastSave="{00000000-0000-0000-0000-000000000000}"/>
  <bookViews>
    <workbookView xWindow="0" yWindow="760" windowWidth="34560" windowHeight="19400" xr2:uid="{35D25321-DDF0-A147-BC83-7FDAA91C3CD3}"/>
  </bookViews>
  <sheets>
    <sheet name="2018 Audit 1" sheetId="1" r:id="rId1"/>
    <sheet name="2018 Audit 2" sheetId="4" r:id="rId2"/>
    <sheet name="2018 Audit 3" sheetId="3" r:id="rId3"/>
    <sheet name="2018 Analysis 1" sheetId="6" r:id="rId4"/>
    <sheet name="2018 Analysis 2" sheetId="5" r:id="rId5"/>
    <sheet name="2018 Analysis 3" sheetId="7" r:id="rId6"/>
    <sheet name="2018 Analysis 4" sheetId="8" r:id="rId7"/>
  </sheets>
  <definedNames>
    <definedName name="_xlnm.Print_Area" localSheetId="3">'2018 Analysis 1'!$A$1:$J$56</definedName>
    <definedName name="_xlnm.Print_Area" localSheetId="4">'2018 Analysis 2'!$A$1:$J$56</definedName>
    <definedName name="_xlnm.Print_Area" localSheetId="5">'2018 Analysis 3'!$A$1:$J$56</definedName>
    <definedName name="_xlnm.Print_Area" localSheetId="6">'2018 Analysis 4'!$A$1:$J$31</definedName>
    <definedName name="_xlnm.Print_Area" localSheetId="0">'2018 Audit 1'!$A$1:$K$56</definedName>
    <definedName name="_xlnm.Print_Area" localSheetId="1">'2018 Audit 2'!$A$1:$K$56</definedName>
    <definedName name="_xlnm.Print_Area" localSheetId="2">'2018 Audit 3'!$A$1:$K$56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5" l="1"/>
  <c r="H32" i="6"/>
  <c r="H30" i="6"/>
  <c r="G30" i="6"/>
  <c r="J20" i="6"/>
  <c r="J19" i="6"/>
  <c r="D17" i="6"/>
  <c r="H49" i="6" l="1"/>
  <c r="D13" i="1"/>
  <c r="C19" i="6" l="1"/>
  <c r="K55" i="3"/>
  <c r="K49" i="3"/>
  <c r="K45" i="3"/>
  <c r="K42" i="3"/>
  <c r="K41" i="3"/>
  <c r="K40" i="3"/>
  <c r="K39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1" i="3"/>
  <c r="K19" i="3"/>
  <c r="K16" i="3"/>
  <c r="K14" i="3"/>
  <c r="D55" i="3"/>
  <c r="D54" i="3"/>
  <c r="D53" i="3"/>
  <c r="D52" i="3"/>
  <c r="D51" i="3"/>
  <c r="D50" i="3"/>
  <c r="D49" i="3"/>
  <c r="D45" i="3"/>
  <c r="D44" i="3"/>
  <c r="D41" i="3"/>
  <c r="D39" i="3"/>
  <c r="D38" i="3"/>
  <c r="C19" i="5" s="1"/>
  <c r="J19" i="5" s="1"/>
  <c r="D33" i="3"/>
  <c r="D31" i="3"/>
  <c r="D26" i="3"/>
  <c r="D24" i="3"/>
  <c r="D23" i="3"/>
  <c r="D22" i="3"/>
  <c r="D21" i="3"/>
  <c r="D20" i="3"/>
  <c r="D17" i="3"/>
  <c r="D16" i="3"/>
  <c r="D14" i="3"/>
  <c r="D13" i="3"/>
  <c r="K50" i="4"/>
  <c r="K47" i="4"/>
  <c r="K48" i="4"/>
  <c r="K46" i="4"/>
  <c r="K22" i="4"/>
  <c r="K20" i="4"/>
  <c r="K18" i="4"/>
  <c r="K17" i="4"/>
  <c r="K15" i="4"/>
  <c r="D47" i="4"/>
  <c r="D48" i="4"/>
  <c r="D46" i="4"/>
  <c r="D40" i="4"/>
  <c r="D37" i="4"/>
  <c r="D36" i="4"/>
  <c r="D25" i="4"/>
  <c r="G54" i="7"/>
  <c r="E54" i="7"/>
  <c r="E54" i="6"/>
  <c r="E54" i="5"/>
  <c r="D17" i="8"/>
  <c r="D17" i="7"/>
  <c r="H51" i="7"/>
  <c r="H48" i="7"/>
  <c r="H46" i="7"/>
  <c r="H45" i="7"/>
  <c r="H44" i="7"/>
  <c r="H39" i="7"/>
  <c r="H34" i="7"/>
  <c r="H32" i="7"/>
  <c r="H30" i="7"/>
  <c r="H10" i="7" s="1"/>
  <c r="H51" i="6"/>
  <c r="H48" i="6"/>
  <c r="H46" i="6"/>
  <c r="H45" i="6"/>
  <c r="H44" i="6"/>
  <c r="H39" i="6"/>
  <c r="H34" i="6"/>
  <c r="H10" i="6"/>
  <c r="H39" i="5"/>
  <c r="H34" i="5"/>
  <c r="H32" i="5"/>
  <c r="H51" i="5"/>
  <c r="H48" i="5"/>
  <c r="H46" i="5"/>
  <c r="H45" i="5"/>
  <c r="H44" i="5"/>
  <c r="H30" i="5"/>
  <c r="H10" i="5" s="1"/>
  <c r="H10" i="8" s="1"/>
  <c r="H14" i="6" l="1"/>
  <c r="H14" i="5"/>
  <c r="H28" i="8"/>
  <c r="C20" i="8"/>
  <c r="J20" i="8" s="1"/>
  <c r="C20" i="6"/>
  <c r="C20" i="5"/>
  <c r="J20" i="5" s="1"/>
  <c r="C20" i="7"/>
  <c r="J20" i="7" s="1"/>
  <c r="C19" i="7"/>
  <c r="J19" i="7" s="1"/>
  <c r="C19" i="8"/>
  <c r="J19" i="8" s="1"/>
  <c r="F29" i="8"/>
  <c r="H14" i="7"/>
  <c r="H54" i="7" s="1"/>
  <c r="H54" i="6"/>
  <c r="H54" i="5"/>
  <c r="J51" i="4"/>
  <c r="J43" i="4"/>
  <c r="C27" i="4"/>
  <c r="C29" i="4" s="1"/>
  <c r="C32" i="4" s="1"/>
  <c r="C34" i="4" s="1"/>
  <c r="C42" i="4" s="1"/>
  <c r="C56" i="4" s="1"/>
  <c r="K13" i="4" s="1"/>
  <c r="J37" i="4" s="1"/>
  <c r="H7" i="4"/>
  <c r="J51" i="3"/>
  <c r="J43" i="3"/>
  <c r="C27" i="3"/>
  <c r="C18" i="3"/>
  <c r="C15" i="3"/>
  <c r="H7" i="3"/>
  <c r="C11" i="6" s="1"/>
  <c r="C31" i="6" s="1"/>
  <c r="C30" i="6" s="1"/>
  <c r="H7" i="1"/>
  <c r="C11" i="5" l="1"/>
  <c r="C31" i="5" s="1"/>
  <c r="C30" i="5" s="1"/>
  <c r="C14" i="6"/>
  <c r="C14" i="8"/>
  <c r="C14" i="7"/>
  <c r="C14" i="5"/>
  <c r="C26" i="8"/>
  <c r="J26" i="8" s="1"/>
  <c r="C16" i="8"/>
  <c r="C25" i="8"/>
  <c r="J25" i="8" s="1"/>
  <c r="C15" i="8"/>
  <c r="D15" i="8" s="1"/>
  <c r="C24" i="8"/>
  <c r="J24" i="8" s="1"/>
  <c r="C12" i="8"/>
  <c r="J12" i="8" s="1"/>
  <c r="C23" i="8"/>
  <c r="J23" i="8" s="1"/>
  <c r="C22" i="8"/>
  <c r="J22" i="8" s="1"/>
  <c r="C21" i="8"/>
  <c r="J21" i="8" s="1"/>
  <c r="C11" i="8"/>
  <c r="J11" i="8" s="1"/>
  <c r="C10" i="8"/>
  <c r="C13" i="8"/>
  <c r="J13" i="8" s="1"/>
  <c r="C18" i="8"/>
  <c r="J18" i="8" s="1"/>
  <c r="C17" i="8"/>
  <c r="J17" i="8" s="1"/>
  <c r="C53" i="7"/>
  <c r="C42" i="7"/>
  <c r="C10" i="7"/>
  <c r="C52" i="7"/>
  <c r="C41" i="7"/>
  <c r="C28" i="7"/>
  <c r="C38" i="7"/>
  <c r="C51" i="7"/>
  <c r="C40" i="7"/>
  <c r="C29" i="7"/>
  <c r="C18" i="7"/>
  <c r="J18" i="7" s="1"/>
  <c r="C39" i="7"/>
  <c r="C17" i="7"/>
  <c r="J17" i="7" s="1"/>
  <c r="C26" i="7"/>
  <c r="J26" i="7" s="1"/>
  <c r="C50" i="7"/>
  <c r="C23" i="7"/>
  <c r="J23" i="7" s="1"/>
  <c r="C49" i="7"/>
  <c r="C48" i="7"/>
  <c r="C34" i="7"/>
  <c r="C47" i="7"/>
  <c r="C13" i="7"/>
  <c r="J13" i="7" s="1"/>
  <c r="C46" i="7"/>
  <c r="C45" i="7"/>
  <c r="C33" i="7"/>
  <c r="C22" i="7"/>
  <c r="J22" i="7" s="1"/>
  <c r="C12" i="7"/>
  <c r="J12" i="7" s="1"/>
  <c r="C44" i="7"/>
  <c r="C32" i="7"/>
  <c r="C21" i="7"/>
  <c r="J21" i="7" s="1"/>
  <c r="C11" i="7"/>
  <c r="C16" i="7"/>
  <c r="D16" i="7" s="1"/>
  <c r="J16" i="7" s="1"/>
  <c r="C36" i="7"/>
  <c r="C25" i="7"/>
  <c r="J25" i="7" s="1"/>
  <c r="C15" i="7"/>
  <c r="D15" i="7" s="1"/>
  <c r="C35" i="7"/>
  <c r="C24" i="7"/>
  <c r="J24" i="7" s="1"/>
  <c r="C53" i="5"/>
  <c r="C42" i="5"/>
  <c r="C10" i="5"/>
  <c r="C39" i="5"/>
  <c r="C28" i="5"/>
  <c r="C17" i="5"/>
  <c r="J17" i="5" s="1"/>
  <c r="C38" i="5"/>
  <c r="C26" i="5"/>
  <c r="J26" i="5" s="1"/>
  <c r="C16" i="5"/>
  <c r="C36" i="5"/>
  <c r="C25" i="5"/>
  <c r="J25" i="5" s="1"/>
  <c r="C15" i="5"/>
  <c r="D15" i="5" s="1"/>
  <c r="C52" i="5"/>
  <c r="C41" i="5"/>
  <c r="C51" i="5"/>
  <c r="C40" i="5"/>
  <c r="C29" i="5"/>
  <c r="G29" i="5" s="1"/>
  <c r="C18" i="5"/>
  <c r="J18" i="5" s="1"/>
  <c r="C50" i="5"/>
  <c r="C49" i="5"/>
  <c r="C35" i="5"/>
  <c r="C24" i="5"/>
  <c r="J24" i="5" s="1"/>
  <c r="C34" i="5"/>
  <c r="C23" i="5"/>
  <c r="J23" i="5" s="1"/>
  <c r="C13" i="5"/>
  <c r="J13" i="5" s="1"/>
  <c r="C48" i="5"/>
  <c r="C47" i="5"/>
  <c r="C46" i="5"/>
  <c r="C45" i="5"/>
  <c r="C33" i="5"/>
  <c r="C22" i="5"/>
  <c r="J22" i="5" s="1"/>
  <c r="C12" i="5"/>
  <c r="J12" i="5" s="1"/>
  <c r="C32" i="5"/>
  <c r="C21" i="5"/>
  <c r="J21" i="5" s="1"/>
  <c r="J11" i="5"/>
  <c r="C44" i="5"/>
  <c r="C53" i="6"/>
  <c r="C33" i="6"/>
  <c r="C23" i="6"/>
  <c r="J23" i="6" s="1"/>
  <c r="C13" i="6"/>
  <c r="J13" i="6" s="1"/>
  <c r="C52" i="6"/>
  <c r="C42" i="6"/>
  <c r="C32" i="6"/>
  <c r="C22" i="6"/>
  <c r="J22" i="6" s="1"/>
  <c r="C12" i="6"/>
  <c r="J12" i="6" s="1"/>
  <c r="C51" i="6"/>
  <c r="C41" i="6"/>
  <c r="C21" i="6"/>
  <c r="J21" i="6" s="1"/>
  <c r="C40" i="6"/>
  <c r="J30" i="6"/>
  <c r="C39" i="6"/>
  <c r="C29" i="6"/>
  <c r="C50" i="6"/>
  <c r="C49" i="6"/>
  <c r="C18" i="6"/>
  <c r="J18" i="6" s="1"/>
  <c r="C48" i="6"/>
  <c r="C38" i="6"/>
  <c r="C28" i="6"/>
  <c r="C17" i="6"/>
  <c r="J17" i="6" s="1"/>
  <c r="C47" i="6"/>
  <c r="C46" i="6"/>
  <c r="C36" i="6"/>
  <c r="C26" i="6"/>
  <c r="J26" i="6" s="1"/>
  <c r="C16" i="6"/>
  <c r="C35" i="6"/>
  <c r="C25" i="6"/>
  <c r="J25" i="6" s="1"/>
  <c r="C15" i="6"/>
  <c r="C45" i="6"/>
  <c r="C44" i="6"/>
  <c r="C34" i="6"/>
  <c r="C24" i="6"/>
  <c r="J24" i="6" s="1"/>
  <c r="C10" i="6"/>
  <c r="J10" i="6" s="1"/>
  <c r="C29" i="3"/>
  <c r="C32" i="3" s="1"/>
  <c r="C34" i="3" s="1"/>
  <c r="C42" i="3" s="1"/>
  <c r="C56" i="3" s="1"/>
  <c r="K13" i="3" s="1"/>
  <c r="J37" i="3" s="1"/>
  <c r="J53" i="3" s="1"/>
  <c r="J56" i="3" s="1"/>
  <c r="H14" i="8"/>
  <c r="J53" i="4"/>
  <c r="J56" i="4" s="1"/>
  <c r="J51" i="1"/>
  <c r="J43" i="1"/>
  <c r="C15" i="1"/>
  <c r="C27" i="1"/>
  <c r="C18" i="1"/>
  <c r="J11" i="7" l="1"/>
  <c r="C31" i="7"/>
  <c r="G28" i="5"/>
  <c r="D16" i="5"/>
  <c r="D14" i="5" s="1"/>
  <c r="G32" i="6"/>
  <c r="J32" i="6" s="1"/>
  <c r="G29" i="6"/>
  <c r="J29" i="6" s="1"/>
  <c r="D15" i="6"/>
  <c r="D31" i="6"/>
  <c r="D11" i="6" s="1"/>
  <c r="D16" i="6"/>
  <c r="J16" i="6" s="1"/>
  <c r="J47" i="7"/>
  <c r="J42" i="7"/>
  <c r="G52" i="5"/>
  <c r="J52" i="5" s="1"/>
  <c r="J53" i="7"/>
  <c r="G33" i="5"/>
  <c r="J33" i="5" s="1"/>
  <c r="G49" i="5"/>
  <c r="J49" i="5" s="1"/>
  <c r="G42" i="5"/>
  <c r="J42" i="5" s="1"/>
  <c r="J51" i="7"/>
  <c r="G45" i="5"/>
  <c r="J45" i="5" s="1"/>
  <c r="G36" i="5"/>
  <c r="J36" i="5" s="1"/>
  <c r="G53" i="5"/>
  <c r="J53" i="5" s="1"/>
  <c r="J49" i="7"/>
  <c r="J38" i="7"/>
  <c r="G47" i="5"/>
  <c r="J47" i="5" s="1"/>
  <c r="J29" i="5"/>
  <c r="D35" i="7"/>
  <c r="G48" i="5"/>
  <c r="J48" i="5" s="1"/>
  <c r="G38" i="5"/>
  <c r="J38" i="5" s="1"/>
  <c r="J33" i="7"/>
  <c r="G51" i="5"/>
  <c r="J51" i="5" s="1"/>
  <c r="J36" i="7"/>
  <c r="J39" i="7"/>
  <c r="J52" i="7"/>
  <c r="G32" i="5"/>
  <c r="J32" i="5" s="1"/>
  <c r="G39" i="5"/>
  <c r="J39" i="5" s="1"/>
  <c r="J15" i="8"/>
  <c r="D16" i="8"/>
  <c r="D14" i="8" s="1"/>
  <c r="J10" i="8"/>
  <c r="J15" i="7"/>
  <c r="D14" i="7"/>
  <c r="D41" i="7"/>
  <c r="D40" i="7" s="1"/>
  <c r="J40" i="7" s="1"/>
  <c r="J10" i="7"/>
  <c r="G44" i="5"/>
  <c r="J44" i="5" s="1"/>
  <c r="G46" i="5"/>
  <c r="J46" i="5" s="1"/>
  <c r="D41" i="5"/>
  <c r="D40" i="5" s="1"/>
  <c r="G40" i="5" s="1"/>
  <c r="J10" i="5"/>
  <c r="C54" i="5"/>
  <c r="D35" i="5"/>
  <c r="D34" i="5" s="1"/>
  <c r="G34" i="5" s="1"/>
  <c r="J34" i="5" s="1"/>
  <c r="J15" i="5"/>
  <c r="D31" i="5"/>
  <c r="D35" i="6"/>
  <c r="G42" i="6"/>
  <c r="J42" i="6" s="1"/>
  <c r="G52" i="6"/>
  <c r="J52" i="6" s="1"/>
  <c r="G38" i="6"/>
  <c r="J38" i="6" s="1"/>
  <c r="G47" i="6"/>
  <c r="J47" i="6" s="1"/>
  <c r="G48" i="6"/>
  <c r="J48" i="6" s="1"/>
  <c r="G49" i="6"/>
  <c r="J49" i="6" s="1"/>
  <c r="G45" i="6"/>
  <c r="J45" i="6" s="1"/>
  <c r="C54" i="6"/>
  <c r="G44" i="6"/>
  <c r="J44" i="6" s="1"/>
  <c r="G36" i="6"/>
  <c r="J36" i="6" s="1"/>
  <c r="D41" i="6"/>
  <c r="D40" i="6" s="1"/>
  <c r="G40" i="6" s="1"/>
  <c r="J40" i="6" s="1"/>
  <c r="G33" i="6"/>
  <c r="J33" i="6" s="1"/>
  <c r="G46" i="6"/>
  <c r="J46" i="6" s="1"/>
  <c r="G51" i="6"/>
  <c r="J51" i="6" s="1"/>
  <c r="G39" i="6"/>
  <c r="J39" i="6" s="1"/>
  <c r="G53" i="6"/>
  <c r="J53" i="6" s="1"/>
  <c r="C58" i="7"/>
  <c r="J33" i="8"/>
  <c r="J58" i="6"/>
  <c r="C33" i="8"/>
  <c r="C58" i="6"/>
  <c r="J58" i="7"/>
  <c r="C58" i="5"/>
  <c r="J58" i="5"/>
  <c r="G29" i="8"/>
  <c r="G30" i="8" s="1"/>
  <c r="J30" i="8" s="1"/>
  <c r="H29" i="8"/>
  <c r="G55" i="7"/>
  <c r="J55" i="7" s="1"/>
  <c r="C29" i="1"/>
  <c r="C32" i="1" s="1"/>
  <c r="C34" i="1" s="1"/>
  <c r="C42" i="1" s="1"/>
  <c r="C56" i="1" s="1"/>
  <c r="K13" i="1" s="1"/>
  <c r="J37" i="1" s="1"/>
  <c r="J53" i="1" s="1"/>
  <c r="J56" i="1" s="1"/>
  <c r="J16" i="5" l="1"/>
  <c r="D31" i="7"/>
  <c r="D30" i="7" s="1"/>
  <c r="C30" i="7"/>
  <c r="G31" i="6"/>
  <c r="J31" i="6" s="1"/>
  <c r="D14" i="6"/>
  <c r="J14" i="6" s="1"/>
  <c r="G28" i="6"/>
  <c r="J28" i="6" s="1"/>
  <c r="J15" i="6"/>
  <c r="J45" i="7"/>
  <c r="F54" i="7"/>
  <c r="J35" i="7"/>
  <c r="J44" i="7"/>
  <c r="J48" i="7"/>
  <c r="J32" i="7"/>
  <c r="J29" i="7"/>
  <c r="D34" i="7"/>
  <c r="J34" i="7" s="1"/>
  <c r="J46" i="7"/>
  <c r="G41" i="5"/>
  <c r="J41" i="5" s="1"/>
  <c r="J41" i="7"/>
  <c r="J28" i="7"/>
  <c r="J16" i="8"/>
  <c r="D29" i="8"/>
  <c r="J14" i="8"/>
  <c r="C59" i="5"/>
  <c r="L1" i="5" s="1"/>
  <c r="J14" i="7"/>
  <c r="G31" i="5"/>
  <c r="J31" i="5" s="1"/>
  <c r="D30" i="5"/>
  <c r="G30" i="5" s="1"/>
  <c r="J30" i="5" s="1"/>
  <c r="F54" i="5"/>
  <c r="J28" i="5"/>
  <c r="G35" i="5"/>
  <c r="J35" i="5" s="1"/>
  <c r="J40" i="5"/>
  <c r="G41" i="6"/>
  <c r="J41" i="6" s="1"/>
  <c r="C59" i="6"/>
  <c r="L1" i="6" s="1"/>
  <c r="F54" i="6"/>
  <c r="G35" i="6"/>
  <c r="J35" i="6" s="1"/>
  <c r="D34" i="6"/>
  <c r="G31" i="8"/>
  <c r="G56" i="7"/>
  <c r="J14" i="5"/>
  <c r="J31" i="7" l="1"/>
  <c r="C28" i="8"/>
  <c r="C54" i="7"/>
  <c r="C59" i="7" s="1"/>
  <c r="L1" i="7" s="1"/>
  <c r="J30" i="7"/>
  <c r="D54" i="7"/>
  <c r="D54" i="5"/>
  <c r="J54" i="5"/>
  <c r="G54" i="5"/>
  <c r="G55" i="5" s="1"/>
  <c r="G56" i="5" s="1"/>
  <c r="G34" i="6"/>
  <c r="G54" i="6" s="1"/>
  <c r="D54" i="6"/>
  <c r="J54" i="7" l="1"/>
  <c r="J56" i="7" s="1"/>
  <c r="J59" i="7" s="1"/>
  <c r="M1" i="7" s="1"/>
  <c r="J28" i="8"/>
  <c r="J29" i="8" s="1"/>
  <c r="J31" i="8" s="1"/>
  <c r="J34" i="8" s="1"/>
  <c r="M1" i="8" s="1"/>
  <c r="C29" i="8"/>
  <c r="C34" i="8" s="1"/>
  <c r="L1" i="8" s="1"/>
  <c r="J34" i="6"/>
  <c r="J55" i="5"/>
  <c r="J56" i="5" s="1"/>
  <c r="J59" i="5" s="1"/>
  <c r="M1" i="5" s="1"/>
  <c r="G55" i="6"/>
  <c r="J55" i="6" s="1"/>
  <c r="J54" i="6" l="1"/>
  <c r="G56" i="6"/>
  <c r="J56" i="6" l="1"/>
  <c r="J59" i="6" l="1"/>
  <c r="M1" i="6" s="1"/>
</calcChain>
</file>

<file path=xl/sharedStrings.xml><?xml version="1.0" encoding="utf-8"?>
<sst xmlns="http://schemas.openxmlformats.org/spreadsheetml/2006/main" count="1347" uniqueCount="187">
  <si>
    <t xml:space="preserve"> </t>
  </si>
  <si>
    <t>CTG</t>
  </si>
  <si>
    <t>REV</t>
  </si>
  <si>
    <t xml:space="preserve">FY-2019 </t>
  </si>
  <si>
    <t xml:space="preserve">AUDIT </t>
  </si>
  <si>
    <t xml:space="preserve">/ FY-2018 </t>
  </si>
  <si>
    <t xml:space="preserve">REPORT </t>
  </si>
  <si>
    <t>EXP</t>
  </si>
  <si>
    <t>OTH</t>
  </si>
  <si>
    <t>INCOME STATEMENT</t>
  </si>
  <si>
    <t xml:space="preserve">DETAIL </t>
  </si>
  <si>
    <t xml:space="preserve">      PT   = PATIENT</t>
  </si>
  <si>
    <t xml:space="preserve">      SVC  = SERVICE</t>
  </si>
  <si>
    <t xml:space="preserve">      REV  = REVENUE</t>
  </si>
  <si>
    <t xml:space="preserve">      EXP  = EXPENSE</t>
  </si>
  <si>
    <t>STATEMENTS OF CASH FLOWS (SCF) REPORT</t>
  </si>
  <si>
    <t xml:space="preserve">TOTAL </t>
  </si>
  <si>
    <t>SCF</t>
  </si>
  <si>
    <t>SUB</t>
  </si>
  <si>
    <t xml:space="preserve">      NPSR = NET PT SVC REV</t>
  </si>
  <si>
    <t>A</t>
  </si>
  <si>
    <t>B</t>
  </si>
  <si>
    <t>C</t>
  </si>
  <si>
    <t>D</t>
  </si>
  <si>
    <t>H</t>
  </si>
  <si>
    <t>I</t>
  </si>
  <si>
    <t>J</t>
  </si>
  <si>
    <t>K</t>
  </si>
  <si>
    <t>101 NPSR - BEFORE BAD DEBTS</t>
  </si>
  <si>
    <t>103 OTHER REVENUES</t>
  </si>
  <si>
    <t>102 PROVISION FOR BAD DEBTS</t>
  </si>
  <si>
    <t>104 NET ASSETS RELEASED FROM...</t>
  </si>
  <si>
    <t>202 FACULTY FEES</t>
  </si>
  <si>
    <t>203 PURCHASED SERVICES</t>
  </si>
  <si>
    <t>204 SUPPLIES</t>
  </si>
  <si>
    <t>205 OTHER OPERATING EXPENSES</t>
  </si>
  <si>
    <t>207 INTEREST</t>
  </si>
  <si>
    <t>301 NONOPERATING GAINS, NET</t>
  </si>
  <si>
    <t>302 INCOME TAX EXPENSE</t>
  </si>
  <si>
    <t>303 DONOR RESTRICTION? NO   1</t>
  </si>
  <si>
    <t>304 DONOR RESTRICTION? NO   2</t>
  </si>
  <si>
    <t>305 DONOR RESTRICTION? NO   3</t>
  </si>
  <si>
    <t>306 DONOR RESTRICTION? NO   4</t>
  </si>
  <si>
    <t>307 DONOR RESTRICTION? NO   5</t>
  </si>
  <si>
    <t>201 SALARIES, WAGES, &amp; BENEFITS</t>
  </si>
  <si>
    <t>206 DEPRECIATION &amp; AMORTIZATION</t>
  </si>
  <si>
    <t xml:space="preserve">    NPSR - AFTER  BAD DEBTS</t>
  </si>
  <si>
    <t xml:space="preserve">    TOTAL REVENUE</t>
  </si>
  <si>
    <t xml:space="preserve">    TOTAL EXPENSE</t>
  </si>
  <si>
    <t xml:space="preserve">    INCOME FROM OPERATIONS</t>
  </si>
  <si>
    <t xml:space="preserve">    EXCESS R&amp;G OVER E&amp;L AFTR TAX</t>
  </si>
  <si>
    <t xml:space="preserve">    EXCESS R&amp;G OVER E&amp;L BEFR TAX</t>
  </si>
  <si>
    <t xml:space="preserve">    INCREASE IN NET ASSETS</t>
  </si>
  <si>
    <t xml:space="preserve">    NET ASSETS INCR W/O DNR RSTR</t>
  </si>
  <si>
    <t xml:space="preserve">    NET CASH - OP ACTIVITIES AND NONOP GAINS</t>
  </si>
  <si>
    <t>501 PURCHASES OF PROPERTY, PLANT, AND EQUIPMNT</t>
  </si>
  <si>
    <t>502 PURCHASES OF INVESTMENTS</t>
  </si>
  <si>
    <t>601 PAYMENTS ON LONG-TERM DEBT</t>
  </si>
  <si>
    <t>604 NET FROM SALE M2GEN CORP CNVTBL PREF STOCK</t>
  </si>
  <si>
    <t>602 RESTR CONTRIBTNS AND RESTR INVSTMNT INCOME</t>
  </si>
  <si>
    <t>603 GRANTS AND CONTRACTS WITH PURPOSE RSTRCTNS</t>
  </si>
  <si>
    <t>605 CONTRIBTN OF SECURITIES WITH PURPOSE RESTR</t>
  </si>
  <si>
    <t>606 GRANTS RECEIVED FOR RMBRSMNT OF PP&amp;E PURCH</t>
  </si>
  <si>
    <t xml:space="preserve">    NET CASH - FINANCING ACTIVITIES</t>
  </si>
  <si>
    <t xml:space="preserve">    NET CASH - INVESTING ACTIVITIES</t>
  </si>
  <si>
    <t>https://rumble.com/search/all?q=tgh-embezzle</t>
  </si>
  <si>
    <r>
      <t>https://</t>
    </r>
    <r>
      <rPr>
        <b/>
        <sz val="32"/>
        <color rgb="FF0000FF"/>
        <rFont val="Arial"/>
        <family val="2"/>
      </rPr>
      <t>i</t>
    </r>
    <r>
      <rPr>
        <b/>
        <sz val="32"/>
        <rFont val="Arial"/>
        <family val="2"/>
      </rPr>
      <t>can</t>
    </r>
    <r>
      <rPr>
        <b/>
        <sz val="32"/>
        <color rgb="FF00B050"/>
        <rFont val="Arial"/>
        <family val="2"/>
      </rPr>
      <t>fund</t>
    </r>
    <r>
      <rPr>
        <b/>
        <sz val="32"/>
        <rFont val="Arial"/>
        <family val="2"/>
      </rPr>
      <t>the</t>
    </r>
    <r>
      <rPr>
        <b/>
        <sz val="32"/>
        <color rgb="FF0000FF"/>
        <rFont val="Arial"/>
        <family val="2"/>
      </rPr>
      <t>USA</t>
    </r>
    <r>
      <rPr>
        <b/>
        <sz val="32"/>
        <color rgb="FFFF0000"/>
        <rFont val="Arial"/>
        <family val="2"/>
      </rPr>
      <t>.com/</t>
    </r>
  </si>
  <si>
    <t>701 CASH AND CASH EQUIVALENTS - START</t>
  </si>
  <si>
    <t>702 CASH AND CASH EQUIVALENTS - END</t>
  </si>
  <si>
    <t xml:space="preserve">    INCR IN CASH AND CASH EQUIVS, 3 SUB VALUES</t>
  </si>
  <si>
    <t xml:space="preserve">    INCREASE IN NET ASSETS (FROM BELOW)</t>
  </si>
  <si>
    <t>401 LOSS ON SALE OF PROPERTY, PLANT, AND EQUIP</t>
  </si>
  <si>
    <t>402 RESTR CONTRIBTNS AND RESTR INVSTMNT INCOME</t>
  </si>
  <si>
    <t>403 CONTRIBTN OF UNRESTRCTD AND RESTR SECRTIES</t>
  </si>
  <si>
    <t>404 GRANTS AND CONTRACTS WITH PURPOSE RSTRCTNS</t>
  </si>
  <si>
    <t>405 NET FROM SALE M2GEN CORP CNVTBL PREF STOCK</t>
  </si>
  <si>
    <t>406 CHANGE IN DEFERRED INCOME TAX BENEFIT</t>
  </si>
  <si>
    <t>407 GRANTS RECVD FOR REIMBRSMNT OF PP&amp;E PURCHS</t>
  </si>
  <si>
    <t>408 UNREALIZED (GAINS) LOSSES ON INVESTMENTS</t>
  </si>
  <si>
    <t>409 DEPRECIATION &amp; AMORTIZATION</t>
  </si>
  <si>
    <t>410 AMORTZTN BOND PREM, DSCNTS AND ISSUE COSTS</t>
  </si>
  <si>
    <t>411 PROVISION 4 BAD DEBTS, RECEIVABLE GRANTS</t>
  </si>
  <si>
    <t>412 PROVISION 4 BAD DEBTS, RECEIVABLE PT ACCTS</t>
  </si>
  <si>
    <t>413 CHANGE VALUE - RECEIVABLE -- PATIENT ACCTS</t>
  </si>
  <si>
    <t>414 CHANGE VALUE - INVENTORIES</t>
  </si>
  <si>
    <t>416 CHANGE VALUE - PREPAID AND OTHER ASSETS</t>
  </si>
  <si>
    <t>417 CHANGE VALUE - RECEIVABLE -- PLEDGES</t>
  </si>
  <si>
    <t>418 CHANGE VALUE - ACCTS PAYBL AND ACCRUED EXP</t>
  </si>
  <si>
    <t>419 CHANGE VALUE - ACCRUED EMPLOYEE COMPENSATN</t>
  </si>
  <si>
    <t>420 CHANGE VALUE - ACCRUED INTEREST</t>
  </si>
  <si>
    <t>421 CHANGE VALUE - ESTMTD 3RD-PARTY SETTLEMNTS</t>
  </si>
  <si>
    <t>422 CHANGE VALUE - INCOME TAX PAYABLE</t>
  </si>
  <si>
    <t>423 CHANGE VALUE - OTHER LIABILITIES</t>
  </si>
  <si>
    <t>CORRUPT CPA FIRM &gt; GRANT THORNTON (TAMPA, FL)</t>
  </si>
  <si>
    <t>CORRUPT SUB &gt; H. LEE MOFFITT CANCER CNTR &amp; RESEARCH INSTITUTE HOSPITAL INC</t>
  </si>
  <si>
    <t>CORRUPT ENTITY &gt; H. LEE MOFFITT CANCER CENTER AND</t>
  </si>
  <si>
    <t>RESEARCH INSTITUTE, INC &amp; SUBSIDIARIES</t>
  </si>
  <si>
    <t>308 DONOR RESTRICTION? NO   6</t>
  </si>
  <si>
    <t>309 DONOR RESTRICTION? YES  1</t>
  </si>
  <si>
    <t>310 DONOR RESTRICTION? YES  2</t>
  </si>
  <si>
    <t>311 DONOR RESTRICTION? YES  3</t>
  </si>
  <si>
    <t>312 DONOR RESTRICTION? YES  4</t>
  </si>
  <si>
    <t>313 DONOR RESTRICTION? YES  5</t>
  </si>
  <si>
    <t>314 DONOR RESTRICTION? YES  6</t>
  </si>
  <si>
    <t>315 DONOR RESTRICTION? YES  7</t>
  </si>
  <si>
    <t>316 DONOR RESTRICTION? YES  8</t>
  </si>
  <si>
    <t>317 DONOR RESTRICTION? YES  9</t>
  </si>
  <si>
    <t>318 DONOR RESTRICTION? YES 10</t>
  </si>
  <si>
    <t>319 DONOR RESTRICTION? YES 11</t>
  </si>
  <si>
    <t>320 DONOR RESTRICTION? YES 12</t>
  </si>
  <si>
    <t>SELF CANCELLING ROWS</t>
  </si>
  <si>
    <t>AUDITED ROWS</t>
  </si>
  <si>
    <t>ROWS TO ANALYSIS</t>
  </si>
  <si>
    <t>415 CHANGE VALUE - RECEIVABLE - - - - GRANTS</t>
  </si>
  <si>
    <t xml:space="preserve">    CHANGE IN NET ASSETS</t>
  </si>
  <si>
    <t xml:space="preserve">    CHANGE IN NET ASSETS (FROM BELOW)</t>
  </si>
  <si>
    <t xml:space="preserve">FY-2018 </t>
  </si>
  <si>
    <t xml:space="preserve">ENDING </t>
  </si>
  <si>
    <t xml:space="preserve">CASH </t>
  </si>
  <si>
    <t xml:space="preserve">      B/S  = BALANCE SHEET</t>
  </si>
  <si>
    <t xml:space="preserve">      NPSR = NET PATIENT SERVICE REV</t>
  </si>
  <si>
    <t xml:space="preserve">    SUB-TOTAL</t>
  </si>
  <si>
    <t>E</t>
  </si>
  <si>
    <t xml:space="preserve">VARIANCE </t>
  </si>
  <si>
    <t xml:space="preserve">CLEARING </t>
  </si>
  <si>
    <t xml:space="preserve">BALANCE </t>
  </si>
  <si>
    <t xml:space="preserve">SHEET </t>
  </si>
  <si>
    <t xml:space="preserve">VALUE </t>
  </si>
  <si>
    <t>F</t>
  </si>
  <si>
    <t>G</t>
  </si>
  <si>
    <t>504 CHANGE VALUE - ASSETS LIMITED AS TO USE</t>
  </si>
  <si>
    <t>503 CHANGE VALUE - AVATAR CLINCL &amp; MLCULR DATA</t>
  </si>
  <si>
    <t xml:space="preserve">PROVISION </t>
  </si>
  <si>
    <t xml:space="preserve">FOR </t>
  </si>
  <si>
    <t xml:space="preserve">BAD DEBT </t>
  </si>
  <si>
    <t>CORRUPT CPA FIRM:</t>
  </si>
  <si>
    <t>GRANT THORNTON (TAMPA, FL)</t>
  </si>
  <si>
    <t>201 + 202 + 203 + 204 + 205 + 207 = EXPENSES</t>
  </si>
  <si>
    <t>---</t>
  </si>
  <si>
    <t xml:space="preserve">    NONCURRENT - ASSETS LIMITED AS TO USE</t>
  </si>
  <si>
    <t xml:space="preserve">    NONCURRENT - RECEIVABLE -- PLEDGES</t>
  </si>
  <si>
    <t xml:space="preserve">OR JUST </t>
  </si>
  <si>
    <t xml:space="preserve">SHIFT A </t>
  </si>
  <si>
    <t xml:space="preserve">DRIVEN </t>
  </si>
  <si>
    <t xml:space="preserve">BY A </t>
  </si>
  <si>
    <t xml:space="preserve">FORMULA </t>
  </si>
  <si>
    <t xml:space="preserve">    CURRENT - DEFERRED REVENUE</t>
  </si>
  <si>
    <t xml:space="preserve">    NONCURRENT - LONG-TERM DEBT</t>
  </si>
  <si>
    <t xml:space="preserve">    NONCURRENT - OTHER ASSETS</t>
  </si>
  <si>
    <t xml:space="preserve">    ASSETS:  CURRENT ABOVE - NONCURRENT BELOW</t>
  </si>
  <si>
    <t xml:space="preserve">    LIABILITIES:  CURR ABOVE - NONCURR BELOW</t>
  </si>
  <si>
    <t xml:space="preserve">&lt; FROM </t>
  </si>
  <si>
    <r>
      <t xml:space="preserve">    NET ASSETS (x2), AND </t>
    </r>
    <r>
      <rPr>
        <b/>
        <sz val="14"/>
        <color rgb="FF0000FF"/>
        <rFont val="Courier New"/>
        <family val="1"/>
      </rPr>
      <t>CHANGE IN NET ASSETS</t>
    </r>
  </si>
  <si>
    <t xml:space="preserve">ACCRUAL </t>
  </si>
  <si>
    <t xml:space="preserve">ITEMS </t>
  </si>
  <si>
    <t xml:space="preserve">FROM </t>
  </si>
  <si>
    <t xml:space="preserve">COLUMN E </t>
  </si>
  <si>
    <t xml:space="preserve">ALL </t>
  </si>
  <si>
    <t xml:space="preserve">ARE </t>
  </si>
  <si>
    <t xml:space="preserve">      VALUES IN YELLOW HIGHLIGHT ADD UP TO $0</t>
  </si>
  <si>
    <t>EMBEZZLED &gt;</t>
  </si>
  <si>
    <t xml:space="preserve">    SHIFT CASH FROM COLUMN G TO COLUMN J</t>
  </si>
  <si>
    <t>CORRUPT ENTITY &gt; H. LEE MOFFITT CANCER CENTER AND RESEARCH INSTITUTE, INC &amp; SUBSIDIARIES</t>
  </si>
  <si>
    <r>
      <t>https://</t>
    </r>
    <r>
      <rPr>
        <b/>
        <sz val="22"/>
        <color rgb="FF0000FF"/>
        <rFont val="Courier New"/>
        <family val="1"/>
      </rPr>
      <t>i</t>
    </r>
    <r>
      <rPr>
        <b/>
        <sz val="22"/>
        <rFont val="Courier New"/>
        <family val="1"/>
      </rPr>
      <t>can</t>
    </r>
    <r>
      <rPr>
        <b/>
        <sz val="22"/>
        <color rgb="FF00B050"/>
        <rFont val="Courier New"/>
        <family val="1"/>
      </rPr>
      <t>fund</t>
    </r>
    <r>
      <rPr>
        <b/>
        <sz val="22"/>
        <rFont val="Courier New"/>
        <family val="1"/>
      </rPr>
      <t>the</t>
    </r>
    <r>
      <rPr>
        <b/>
        <sz val="22"/>
        <color rgb="FF0000FF"/>
        <rFont val="Courier New"/>
        <family val="1"/>
      </rPr>
      <t>USA</t>
    </r>
    <r>
      <rPr>
        <b/>
        <sz val="22"/>
        <color rgb="FFFF0000"/>
        <rFont val="Courier New"/>
        <family val="1"/>
      </rPr>
      <t>.com/</t>
    </r>
  </si>
  <si>
    <t>CORRUPT SUB    &gt; H. LEE MOFFITT CANCER CENTER AND RESEARCH INSTITUTE HOSPITAL INC</t>
  </si>
  <si>
    <t xml:space="preserve">VALUE * -1 </t>
  </si>
  <si>
    <t xml:space="preserve">VALUE * +1 </t>
  </si>
  <si>
    <t>3-- DONOR RESTRICTION? NO   3 + 4 + 6</t>
  </si>
  <si>
    <t>3-- DONOR RESTRICTION? YES  1 + 2, 6 THRU 12</t>
  </si>
  <si>
    <t>&lt;</t>
  </si>
  <si>
    <t>CHANGE IN NET ASSETS &gt;</t>
  </si>
  <si>
    <t>NO</t>
  </si>
  <si>
    <t>VALUES</t>
  </si>
  <si>
    <t>COLUMN</t>
  </si>
  <si>
    <t>IN THIS</t>
  </si>
  <si>
    <t xml:space="preserve">    ALL BALANCE SHEET LINE ITEMS</t>
  </si>
  <si>
    <t xml:space="preserve">SEE BELOW </t>
  </si>
  <si>
    <t>&lt; THEY WANT YOU TO THINK THIS IS TRUE</t>
  </si>
  <si>
    <t>I WANT YOU TO KNOW THAT THIS IS TRUE &gt;</t>
  </si>
  <si>
    <t>SEE NOTE BELOW *</t>
  </si>
  <si>
    <t>* EXCEPT FOR COLUMN H CASH:  ALL SCF BALANCE SHEET</t>
  </si>
  <si>
    <t>CASH FLOWS ALL THE WAY FROM COLUMN C TO COLUMN J</t>
  </si>
  <si>
    <t>DESCRIPTION</t>
  </si>
  <si>
    <t>SCF = STATEMENTS OF CASH FLOWS (REPORT)</t>
  </si>
  <si>
    <t xml:space="preserve">FY-2019 ON </t>
  </si>
  <si>
    <t>&lt; SHOWN</t>
  </si>
  <si>
    <t>MISSING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</si>
</sst>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4"/>
      <color theme="1"/>
      <name val="ArialNarrow"/>
      <family val="2"/>
    </font>
    <font>
      <sz val="14"/>
      <color theme="1"/>
      <name val="Arial Narrow"/>
      <family val="2"/>
    </font>
    <font>
      <b/>
      <sz val="14"/>
      <color rgb="FF0000FF"/>
      <name val="Courier New"/>
      <family val="1"/>
    </font>
    <font>
      <b/>
      <sz val="14"/>
      <color rgb="FFFF0000"/>
      <name val="Courier New"/>
      <family val="1"/>
    </font>
    <font>
      <sz val="14"/>
      <name val="Arial Narrow"/>
      <family val="2"/>
    </font>
    <font>
      <b/>
      <sz val="14"/>
      <color theme="1"/>
      <name val="Courier New"/>
      <family val="1"/>
    </font>
    <font>
      <b/>
      <sz val="14"/>
      <name val="Courier New"/>
      <family val="1"/>
    </font>
    <font>
      <b/>
      <sz val="14"/>
      <color theme="0"/>
      <name val="Courier New"/>
      <family val="1"/>
    </font>
    <font>
      <b/>
      <sz val="14"/>
      <color rgb="FFFFFF00"/>
      <name val="Arial Narrow"/>
      <family val="2"/>
    </font>
    <font>
      <b/>
      <sz val="25"/>
      <color rgb="FF0000FF"/>
      <name val="Courier New"/>
      <family val="1"/>
    </font>
    <font>
      <b/>
      <sz val="28"/>
      <color rgb="FF0000FF"/>
      <name val="Arial Narrow"/>
      <family val="2"/>
    </font>
    <font>
      <b/>
      <sz val="26"/>
      <color rgb="FFC00000"/>
      <name val="Courier New"/>
      <family val="1"/>
    </font>
    <font>
      <b/>
      <sz val="22"/>
      <color rgb="FFC00000"/>
      <name val="Courier New"/>
      <family val="1"/>
    </font>
    <font>
      <b/>
      <sz val="28"/>
      <color rgb="FFFF0000"/>
      <name val="Courier New"/>
      <family val="1"/>
    </font>
    <font>
      <b/>
      <sz val="32"/>
      <color rgb="FFC00000"/>
      <name val="Arial Narrow"/>
      <family val="2"/>
    </font>
    <font>
      <b/>
      <sz val="32"/>
      <color rgb="FFFF0000"/>
      <name val="Arial"/>
      <family val="2"/>
    </font>
    <font>
      <b/>
      <sz val="32"/>
      <color rgb="FF0000FF"/>
      <name val="Arial"/>
      <family val="2"/>
    </font>
    <font>
      <b/>
      <sz val="32"/>
      <name val="Arial"/>
      <family val="2"/>
    </font>
    <font>
      <b/>
      <sz val="32"/>
      <color rgb="FF00B050"/>
      <name val="Arial"/>
      <family val="2"/>
    </font>
    <font>
      <sz val="32"/>
      <color theme="1"/>
      <name val="Arial"/>
      <family val="2"/>
    </font>
    <font>
      <b/>
      <sz val="14"/>
      <color rgb="FFFFFF00"/>
      <name val="Courier New"/>
      <family val="1"/>
    </font>
    <font>
      <b/>
      <sz val="14"/>
      <color rgb="FF0000FF"/>
      <name val="Arial Narrow"/>
      <family val="2"/>
    </font>
    <font>
      <b/>
      <sz val="12"/>
      <color rgb="FFFF0000"/>
      <name val="Courier New"/>
      <family val="1"/>
    </font>
    <font>
      <b/>
      <sz val="22"/>
      <color rgb="FFFF0000"/>
      <name val="Courier New"/>
      <family val="1"/>
    </font>
    <font>
      <b/>
      <sz val="22"/>
      <color rgb="FF0000FF"/>
      <name val="Courier New"/>
      <family val="1"/>
    </font>
    <font>
      <b/>
      <sz val="22"/>
      <name val="Courier New"/>
      <family val="1"/>
    </font>
    <font>
      <b/>
      <sz val="22"/>
      <color rgb="FF00B050"/>
      <name val="Courier New"/>
      <family val="1"/>
    </font>
    <font>
      <b/>
      <sz val="19"/>
      <color rgb="FFC00000"/>
      <name val="Arial Narrow"/>
      <family val="2"/>
    </font>
    <font>
      <sz val="14"/>
      <color rgb="FFFF0000"/>
      <name val="Arial Narrow"/>
      <family val="2"/>
    </font>
    <font>
      <b/>
      <sz val="14"/>
      <color rgb="FFFF0000"/>
      <name val="Arial Narrow"/>
      <family val="2"/>
    </font>
    <font>
      <b/>
      <sz val="14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BFFD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indexed="64"/>
      </left>
      <right style="thick">
        <color rgb="FF00B050"/>
      </right>
      <top/>
      <bottom/>
      <diagonal/>
    </border>
    <border>
      <left style="thin">
        <color auto="1"/>
      </left>
      <right style="thin">
        <color auto="1"/>
      </right>
      <top style="thick">
        <color rgb="FF00B050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37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37" fontId="4" fillId="0" borderId="0" xfId="0" applyNumberFormat="1" applyFont="1" applyAlignment="1">
      <alignment vertical="center"/>
    </xf>
    <xf numFmtId="37" fontId="3" fillId="0" borderId="0" xfId="0" applyNumberFormat="1" applyFont="1" applyAlignment="1">
      <alignment vertical="center"/>
    </xf>
    <xf numFmtId="37" fontId="5" fillId="0" borderId="0" xfId="0" applyNumberFormat="1" applyFont="1" applyAlignment="1">
      <alignment vertical="center"/>
    </xf>
    <xf numFmtId="37" fontId="5" fillId="2" borderId="1" xfId="0" applyNumberFormat="1" applyFont="1" applyFill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vertical="center"/>
    </xf>
    <xf numFmtId="37" fontId="6" fillId="2" borderId="2" xfId="0" applyNumberFormat="1" applyFont="1" applyFill="1" applyBorder="1" applyAlignment="1">
      <alignment horizontal="right" vertical="center"/>
    </xf>
    <xf numFmtId="37" fontId="6" fillId="2" borderId="4" xfId="0" applyNumberFormat="1" applyFont="1" applyFill="1" applyBorder="1" applyAlignment="1">
      <alignment horizontal="right" vertical="center"/>
    </xf>
    <xf numFmtId="37" fontId="2" fillId="0" borderId="5" xfId="0" applyNumberFormat="1" applyFont="1" applyBorder="1" applyAlignment="1">
      <alignment vertical="center"/>
    </xf>
    <xf numFmtId="37" fontId="2" fillId="0" borderId="5" xfId="0" applyNumberFormat="1" applyFont="1" applyBorder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vertical="center"/>
    </xf>
    <xf numFmtId="37" fontId="3" fillId="0" borderId="5" xfId="0" applyNumberFormat="1" applyFont="1" applyBorder="1" applyAlignment="1">
      <alignment vertical="center"/>
    </xf>
    <xf numFmtId="37" fontId="5" fillId="0" borderId="5" xfId="0" applyNumberFormat="1" applyFont="1" applyBorder="1" applyAlignment="1">
      <alignment vertical="center"/>
    </xf>
    <xf numFmtId="37" fontId="3" fillId="0" borderId="0" xfId="0" applyNumberFormat="1" applyFont="1" applyAlignment="1">
      <alignment horizontal="center" vertical="center"/>
    </xf>
    <xf numFmtId="37" fontId="3" fillId="0" borderId="5" xfId="0" applyNumberFormat="1" applyFont="1" applyBorder="1" applyAlignment="1">
      <alignment horizontal="center" vertical="center"/>
    </xf>
    <xf numFmtId="37" fontId="5" fillId="3" borderId="1" xfId="0" applyNumberFormat="1" applyFont="1" applyFill="1" applyBorder="1" applyAlignment="1">
      <alignment vertical="center"/>
    </xf>
    <xf numFmtId="37" fontId="6" fillId="3" borderId="1" xfId="0" applyNumberFormat="1" applyFont="1" applyFill="1" applyBorder="1" applyAlignment="1">
      <alignment horizontal="right" vertical="center"/>
    </xf>
    <xf numFmtId="37" fontId="5" fillId="2" borderId="3" xfId="0" applyNumberFormat="1" applyFont="1" applyFill="1" applyBorder="1" applyAlignment="1">
      <alignment horizontal="left" vertical="center"/>
    </xf>
    <xf numFmtId="0" fontId="0" fillId="4" borderId="0" xfId="0" applyFill="1"/>
    <xf numFmtId="0" fontId="5" fillId="0" borderId="0" xfId="0" applyFont="1"/>
    <xf numFmtId="0" fontId="5" fillId="0" borderId="5" xfId="0" applyFont="1" applyBorder="1"/>
    <xf numFmtId="37" fontId="8" fillId="4" borderId="0" xfId="0" applyNumberFormat="1" applyFont="1" applyFill="1" applyAlignment="1">
      <alignment vertical="center"/>
    </xf>
    <xf numFmtId="37" fontId="3" fillId="2" borderId="4" xfId="0" applyNumberFormat="1" applyFont="1" applyFill="1" applyBorder="1" applyAlignment="1">
      <alignment horizontal="left" vertical="center"/>
    </xf>
    <xf numFmtId="37" fontId="1" fillId="7" borderId="1" xfId="0" applyNumberFormat="1" applyFont="1" applyFill="1" applyBorder="1" applyAlignment="1">
      <alignment horizontal="center" vertical="center"/>
    </xf>
    <xf numFmtId="37" fontId="5" fillId="2" borderId="2" xfId="0" applyNumberFormat="1" applyFont="1" applyFill="1" applyBorder="1" applyAlignment="1">
      <alignment horizontal="left" vertical="center"/>
    </xf>
    <xf numFmtId="37" fontId="2" fillId="2" borderId="4" xfId="0" applyNumberFormat="1" applyFont="1" applyFill="1" applyBorder="1" applyAlignment="1">
      <alignment horizontal="left" vertical="center"/>
    </xf>
    <xf numFmtId="37" fontId="9" fillId="0" borderId="0" xfId="0" applyNumberFormat="1" applyFont="1" applyAlignment="1">
      <alignment vertical="center"/>
    </xf>
    <xf numFmtId="49" fontId="11" fillId="0" borderId="0" xfId="0" quotePrefix="1" applyNumberFormat="1" applyFont="1" applyAlignment="1">
      <alignment vertical="center"/>
    </xf>
    <xf numFmtId="49" fontId="13" fillId="0" borderId="0" xfId="0" applyNumberFormat="1" applyFont="1" applyAlignment="1" applyProtection="1">
      <alignment vertical="center"/>
      <protection locked="0"/>
    </xf>
    <xf numFmtId="49" fontId="12" fillId="0" borderId="0" xfId="0" quotePrefix="1" applyNumberFormat="1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37" fontId="6" fillId="0" borderId="0" xfId="0" applyNumberFormat="1" applyFont="1" applyAlignment="1">
      <alignment horizontal="left" vertical="center"/>
    </xf>
    <xf numFmtId="37" fontId="19" fillId="0" borderId="0" xfId="0" applyNumberFormat="1" applyFont="1" applyAlignment="1">
      <alignment vertical="center"/>
    </xf>
    <xf numFmtId="0" fontId="19" fillId="4" borderId="0" xfId="0" applyFont="1" applyFill="1"/>
    <xf numFmtId="0" fontId="19" fillId="0" borderId="0" xfId="0" applyFont="1"/>
    <xf numFmtId="0" fontId="6" fillId="0" borderId="0" xfId="0" applyFont="1"/>
    <xf numFmtId="0" fontId="5" fillId="0" borderId="0" xfId="0" quotePrefix="1" applyFont="1" applyAlignment="1">
      <alignment horizontal="left"/>
    </xf>
    <xf numFmtId="49" fontId="6" fillId="0" borderId="0" xfId="0" applyNumberFormat="1" applyFont="1" applyAlignment="1">
      <alignment horizontal="centerContinuous" vertical="center"/>
    </xf>
    <xf numFmtId="49" fontId="3" fillId="0" borderId="0" xfId="0" applyNumberFormat="1" applyFont="1" applyAlignment="1">
      <alignment horizontal="centerContinuous" vertical="center"/>
    </xf>
    <xf numFmtId="37" fontId="4" fillId="0" borderId="0" xfId="0" applyNumberFormat="1" applyFont="1" applyAlignment="1">
      <alignment horizontal="centerContinuous" vertical="center"/>
    </xf>
    <xf numFmtId="37" fontId="3" fillId="0" borderId="0" xfId="0" applyNumberFormat="1" applyFont="1" applyAlignment="1">
      <alignment horizontal="centerContinuous" vertical="center"/>
    </xf>
    <xf numFmtId="37" fontId="4" fillId="8" borderId="0" xfId="0" applyNumberFormat="1" applyFont="1" applyFill="1" applyAlignment="1">
      <alignment vertical="center"/>
    </xf>
    <xf numFmtId="0" fontId="5" fillId="8" borderId="0" xfId="0" applyFont="1" applyFill="1"/>
    <xf numFmtId="37" fontId="5" fillId="8" borderId="0" xfId="0" applyNumberFormat="1" applyFont="1" applyFill="1" applyAlignment="1">
      <alignment vertical="center"/>
    </xf>
    <xf numFmtId="37" fontId="3" fillId="8" borderId="0" xfId="0" applyNumberFormat="1" applyFont="1" applyFill="1" applyAlignment="1">
      <alignment vertical="center"/>
    </xf>
    <xf numFmtId="37" fontId="5" fillId="8" borderId="0" xfId="0" applyNumberFormat="1" applyFont="1" applyFill="1"/>
    <xf numFmtId="37" fontId="3" fillId="8" borderId="0" xfId="0" applyNumberFormat="1" applyFont="1" applyFill="1" applyAlignment="1">
      <alignment horizontal="center" vertical="center"/>
    </xf>
    <xf numFmtId="37" fontId="5" fillId="8" borderId="0" xfId="0" applyNumberFormat="1" applyFont="1" applyFill="1" applyAlignment="1">
      <alignment horizontal="center" vertical="center"/>
    </xf>
    <xf numFmtId="37" fontId="4" fillId="8" borderId="5" xfId="0" applyNumberFormat="1" applyFont="1" applyFill="1" applyBorder="1" applyAlignment="1">
      <alignment vertical="center"/>
    </xf>
    <xf numFmtId="0" fontId="5" fillId="8" borderId="5" xfId="0" applyFont="1" applyFill="1" applyBorder="1"/>
    <xf numFmtId="0" fontId="6" fillId="0" borderId="5" xfId="0" applyFont="1" applyBorder="1"/>
    <xf numFmtId="49" fontId="6" fillId="0" borderId="0" xfId="0" applyNumberFormat="1" applyFont="1" applyAlignment="1">
      <alignment horizontal="right" vertical="center"/>
    </xf>
    <xf numFmtId="37" fontId="7" fillId="5" borderId="12" xfId="0" applyNumberFormat="1" applyFont="1" applyFill="1" applyBorder="1" applyAlignment="1">
      <alignment horizontal="center" vertical="center"/>
    </xf>
    <xf numFmtId="37" fontId="7" fillId="5" borderId="13" xfId="0" applyNumberFormat="1" applyFont="1" applyFill="1" applyBorder="1" applyAlignment="1">
      <alignment horizontal="center" vertical="center"/>
    </xf>
    <xf numFmtId="37" fontId="7" fillId="5" borderId="14" xfId="0" applyNumberFormat="1" applyFont="1" applyFill="1" applyBorder="1" applyAlignment="1">
      <alignment horizontal="center" vertical="center"/>
    </xf>
    <xf numFmtId="37" fontId="7" fillId="6" borderId="13" xfId="0" applyNumberFormat="1" applyFont="1" applyFill="1" applyBorder="1" applyAlignment="1">
      <alignment horizontal="center" vertical="center"/>
    </xf>
    <xf numFmtId="37" fontId="4" fillId="0" borderId="13" xfId="0" applyNumberFormat="1" applyFont="1" applyBorder="1" applyAlignment="1">
      <alignment vertical="center"/>
    </xf>
    <xf numFmtId="37" fontId="4" fillId="0" borderId="14" xfId="0" applyNumberFormat="1" applyFont="1" applyBorder="1" applyAlignment="1">
      <alignment vertical="center"/>
    </xf>
    <xf numFmtId="37" fontId="5" fillId="0" borderId="13" xfId="0" applyNumberFormat="1" applyFont="1" applyBorder="1" applyAlignment="1">
      <alignment horizontal="center" vertical="center"/>
    </xf>
    <xf numFmtId="37" fontId="2" fillId="8" borderId="13" xfId="0" applyNumberFormat="1" applyFont="1" applyFill="1" applyBorder="1" applyAlignment="1">
      <alignment horizontal="center" vertical="center"/>
    </xf>
    <xf numFmtId="37" fontId="2" fillId="8" borderId="14" xfId="0" applyNumberFormat="1" applyFont="1" applyFill="1" applyBorder="1" applyAlignment="1">
      <alignment horizontal="center" vertical="center"/>
    </xf>
    <xf numFmtId="37" fontId="7" fillId="0" borderId="13" xfId="0" applyNumberFormat="1" applyFont="1" applyBorder="1" applyAlignment="1">
      <alignment horizontal="center" vertical="center"/>
    </xf>
    <xf numFmtId="37" fontId="7" fillId="0" borderId="14" xfId="0" applyNumberFormat="1" applyFont="1" applyBorder="1" applyAlignment="1">
      <alignment horizontal="center" vertical="center"/>
    </xf>
    <xf numFmtId="37" fontId="6" fillId="0" borderId="13" xfId="0" applyNumberFormat="1" applyFont="1" applyBorder="1" applyAlignment="1">
      <alignment horizontal="center" vertical="center"/>
    </xf>
    <xf numFmtId="37" fontId="6" fillId="0" borderId="14" xfId="0" applyNumberFormat="1" applyFont="1" applyBorder="1" applyAlignment="1">
      <alignment horizontal="center" vertical="center"/>
    </xf>
    <xf numFmtId="37" fontId="1" fillId="7" borderId="10" xfId="0" applyNumberFormat="1" applyFont="1" applyFill="1" applyBorder="1" applyAlignment="1">
      <alignment horizontal="center" vertical="center"/>
    </xf>
    <xf numFmtId="37" fontId="5" fillId="2" borderId="15" xfId="0" applyNumberFormat="1" applyFont="1" applyFill="1" applyBorder="1" applyAlignment="1">
      <alignment horizontal="left" vertical="center"/>
    </xf>
    <xf numFmtId="37" fontId="5" fillId="2" borderId="16" xfId="0" applyNumberFormat="1" applyFont="1" applyFill="1" applyBorder="1" applyAlignment="1">
      <alignment horizontal="left" vertical="center"/>
    </xf>
    <xf numFmtId="37" fontId="2" fillId="2" borderId="17" xfId="0" applyNumberFormat="1" applyFont="1" applyFill="1" applyBorder="1" applyAlignment="1">
      <alignment horizontal="left" vertical="center"/>
    </xf>
    <xf numFmtId="37" fontId="3" fillId="2" borderId="17" xfId="0" applyNumberFormat="1" applyFont="1" applyFill="1" applyBorder="1" applyAlignment="1">
      <alignment horizontal="left" vertical="center"/>
    </xf>
    <xf numFmtId="37" fontId="5" fillId="3" borderId="10" xfId="0" applyNumberFormat="1" applyFont="1" applyFill="1" applyBorder="1" applyAlignment="1">
      <alignment vertical="center"/>
    </xf>
    <xf numFmtId="49" fontId="3" fillId="0" borderId="2" xfId="0" applyNumberFormat="1" applyFont="1" applyBorder="1" applyAlignment="1">
      <alignment horizontal="left" vertical="center"/>
    </xf>
    <xf numFmtId="37" fontId="2" fillId="0" borderId="2" xfId="0" applyNumberFormat="1" applyFont="1" applyBorder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center"/>
    </xf>
    <xf numFmtId="37" fontId="7" fillId="5" borderId="2" xfId="0" applyNumberFormat="1" applyFont="1" applyFill="1" applyBorder="1" applyAlignment="1">
      <alignment horizontal="center" vertical="center"/>
    </xf>
    <xf numFmtId="37" fontId="7" fillId="5" borderId="4" xfId="0" applyNumberFormat="1" applyFont="1" applyFill="1" applyBorder="1" applyAlignment="1">
      <alignment horizontal="center" vertical="center"/>
    </xf>
    <xf numFmtId="37" fontId="1" fillId="0" borderId="2" xfId="0" applyNumberFormat="1" applyFont="1" applyBorder="1" applyAlignment="1">
      <alignment vertical="center"/>
    </xf>
    <xf numFmtId="37" fontId="4" fillId="8" borderId="2" xfId="0" applyNumberFormat="1" applyFont="1" applyFill="1" applyBorder="1" applyAlignment="1">
      <alignment vertical="center"/>
    </xf>
    <xf numFmtId="37" fontId="1" fillId="8" borderId="2" xfId="0" applyNumberFormat="1" applyFont="1" applyFill="1" applyBorder="1" applyAlignment="1">
      <alignment vertical="center"/>
    </xf>
    <xf numFmtId="37" fontId="4" fillId="0" borderId="4" xfId="0" applyNumberFormat="1" applyFont="1" applyBorder="1" applyAlignment="1">
      <alignment vertical="center"/>
    </xf>
    <xf numFmtId="37" fontId="1" fillId="0" borderId="4" xfId="0" applyNumberFormat="1" applyFont="1" applyBorder="1" applyAlignment="1">
      <alignment vertical="center"/>
    </xf>
    <xf numFmtId="37" fontId="1" fillId="0" borderId="0" xfId="0" applyNumberFormat="1" applyFont="1" applyAlignment="1">
      <alignment horizontal="center" vertical="center"/>
    </xf>
    <xf numFmtId="37" fontId="5" fillId="0" borderId="2" xfId="0" quotePrefix="1" applyNumberFormat="1" applyFont="1" applyBorder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37" fontId="20" fillId="4" borderId="16" xfId="0" applyNumberFormat="1" applyFont="1" applyFill="1" applyBorder="1" applyAlignment="1">
      <alignment horizontal="right" vertical="center"/>
    </xf>
    <xf numFmtId="37" fontId="20" fillId="4" borderId="17" xfId="0" applyNumberFormat="1" applyFont="1" applyFill="1" applyBorder="1" applyAlignment="1">
      <alignment horizontal="right" vertical="center"/>
    </xf>
    <xf numFmtId="37" fontId="20" fillId="4" borderId="18" xfId="0" applyNumberFormat="1" applyFont="1" applyFill="1" applyBorder="1" applyAlignment="1">
      <alignment horizontal="right" vertical="center"/>
    </xf>
    <xf numFmtId="37" fontId="20" fillId="4" borderId="19" xfId="0" applyNumberFormat="1" applyFont="1" applyFill="1" applyBorder="1" applyAlignment="1">
      <alignment horizontal="right" vertical="center"/>
    </xf>
    <xf numFmtId="37" fontId="20" fillId="4" borderId="20" xfId="0" applyNumberFormat="1" applyFont="1" applyFill="1" applyBorder="1" applyAlignment="1">
      <alignment horizontal="right" vertical="center"/>
    </xf>
    <xf numFmtId="37" fontId="1" fillId="3" borderId="2" xfId="0" applyNumberFormat="1" applyFont="1" applyFill="1" applyBorder="1" applyAlignment="1">
      <alignment vertical="center"/>
    </xf>
    <xf numFmtId="37" fontId="1" fillId="0" borderId="8" xfId="0" applyNumberFormat="1" applyFont="1" applyBorder="1" applyAlignment="1">
      <alignment vertical="center"/>
    </xf>
    <xf numFmtId="37" fontId="1" fillId="3" borderId="8" xfId="0" applyNumberFormat="1" applyFont="1" applyFill="1" applyBorder="1" applyAlignment="1">
      <alignment vertical="center"/>
    </xf>
    <xf numFmtId="37" fontId="4" fillId="0" borderId="8" xfId="0" applyNumberFormat="1" applyFont="1" applyBorder="1" applyAlignment="1">
      <alignment vertical="center"/>
    </xf>
    <xf numFmtId="37" fontId="4" fillId="0" borderId="9" xfId="0" applyNumberFormat="1" applyFont="1" applyBorder="1" applyAlignment="1">
      <alignment vertical="center"/>
    </xf>
    <xf numFmtId="37" fontId="5" fillId="8" borderId="1" xfId="0" applyNumberFormat="1" applyFont="1" applyFill="1" applyBorder="1" applyAlignment="1">
      <alignment horizontal="left" vertical="center"/>
    </xf>
    <xf numFmtId="37" fontId="2" fillId="3" borderId="2" xfId="0" applyNumberFormat="1" applyFont="1" applyFill="1" applyBorder="1" applyAlignment="1">
      <alignment horizontal="center" vertical="center"/>
    </xf>
    <xf numFmtId="37" fontId="4" fillId="3" borderId="8" xfId="0" applyNumberFormat="1" applyFont="1" applyFill="1" applyBorder="1" applyAlignment="1">
      <alignment vertical="center"/>
    </xf>
    <xf numFmtId="37" fontId="1" fillId="3" borderId="0" xfId="0" applyNumberFormat="1" applyFont="1" applyFill="1" applyAlignment="1">
      <alignment vertical="center"/>
    </xf>
    <xf numFmtId="37" fontId="8" fillId="11" borderId="2" xfId="0" applyNumberFormat="1" applyFont="1" applyFill="1" applyBorder="1" applyAlignment="1">
      <alignment horizontal="right" vertical="center"/>
    </xf>
    <xf numFmtId="49" fontId="15" fillId="0" borderId="0" xfId="0" applyNumberFormat="1" applyFont="1" applyAlignment="1" applyProtection="1">
      <alignment vertical="center"/>
      <protection locked="0"/>
    </xf>
    <xf numFmtId="49" fontId="14" fillId="0" borderId="0" xfId="0" quotePrefix="1" applyNumberFormat="1" applyFont="1" applyAlignment="1">
      <alignment vertical="center"/>
    </xf>
    <xf numFmtId="49" fontId="22" fillId="0" borderId="0" xfId="0" applyNumberFormat="1" applyFont="1" applyAlignment="1" applyProtection="1">
      <alignment vertical="center"/>
      <protection locked="0"/>
    </xf>
    <xf numFmtId="0" fontId="5" fillId="0" borderId="2" xfId="0" applyFont="1" applyBorder="1" applyAlignment="1">
      <alignment vertical="center"/>
    </xf>
    <xf numFmtId="0" fontId="20" fillId="10" borderId="2" xfId="0" applyFont="1" applyFill="1" applyBorder="1" applyAlignment="1">
      <alignment horizontal="left" vertical="center"/>
    </xf>
    <xf numFmtId="37" fontId="2" fillId="0" borderId="2" xfId="0" applyNumberFormat="1" applyFont="1" applyBorder="1" applyAlignment="1">
      <alignment vertical="center"/>
    </xf>
    <xf numFmtId="37" fontId="2" fillId="3" borderId="2" xfId="0" applyNumberFormat="1" applyFont="1" applyFill="1" applyBorder="1" applyAlignment="1">
      <alignment vertical="center"/>
    </xf>
    <xf numFmtId="37" fontId="3" fillId="0" borderId="2" xfId="0" applyNumberFormat="1" applyFont="1" applyBorder="1" applyAlignment="1">
      <alignment vertical="center"/>
    </xf>
    <xf numFmtId="37" fontId="5" fillId="0" borderId="2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7" fontId="5" fillId="0" borderId="4" xfId="0" applyNumberFormat="1" applyFont="1" applyBorder="1" applyAlignment="1">
      <alignment vertical="center"/>
    </xf>
    <xf numFmtId="37" fontId="28" fillId="0" borderId="0" xfId="0" applyNumberFormat="1" applyFont="1" applyAlignment="1">
      <alignment horizontal="center" vertical="center"/>
    </xf>
    <xf numFmtId="37" fontId="1" fillId="0" borderId="21" xfId="0" applyNumberFormat="1" applyFont="1" applyBorder="1" applyAlignment="1">
      <alignment vertical="center"/>
    </xf>
    <xf numFmtId="37" fontId="29" fillId="8" borderId="21" xfId="0" applyNumberFormat="1" applyFont="1" applyFill="1" applyBorder="1" applyAlignment="1">
      <alignment horizontal="right" vertical="center"/>
    </xf>
    <xf numFmtId="37" fontId="1" fillId="0" borderId="22" xfId="0" applyNumberFormat="1" applyFont="1" applyBorder="1" applyAlignment="1">
      <alignment vertical="center"/>
    </xf>
    <xf numFmtId="37" fontId="1" fillId="2" borderId="2" xfId="0" applyNumberFormat="1" applyFont="1" applyFill="1" applyBorder="1" applyAlignment="1">
      <alignment vertical="center"/>
    </xf>
    <xf numFmtId="37" fontId="21" fillId="0" borderId="2" xfId="0" applyNumberFormat="1" applyFont="1" applyBorder="1" applyAlignment="1">
      <alignment horizontal="center" vertical="center"/>
    </xf>
    <xf numFmtId="37" fontId="21" fillId="3" borderId="2" xfId="0" applyNumberFormat="1" applyFont="1" applyFill="1" applyBorder="1" applyAlignment="1">
      <alignment horizontal="center" vertical="center"/>
    </xf>
    <xf numFmtId="37" fontId="4" fillId="0" borderId="2" xfId="0" applyNumberFormat="1" applyFont="1" applyBorder="1" applyAlignment="1">
      <alignment vertical="center"/>
    </xf>
    <xf numFmtId="37" fontId="6" fillId="0" borderId="4" xfId="0" applyNumberFormat="1" applyFont="1" applyBorder="1" applyAlignment="1">
      <alignment vertical="center"/>
    </xf>
    <xf numFmtId="37" fontId="5" fillId="0" borderId="4" xfId="0" quotePrefix="1" applyNumberFormat="1" applyFont="1" applyBorder="1" applyAlignment="1">
      <alignment horizontal="center" vertical="center"/>
    </xf>
    <xf numFmtId="37" fontId="21" fillId="0" borderId="4" xfId="0" applyNumberFormat="1" applyFont="1" applyBorder="1" applyAlignment="1">
      <alignment vertical="center"/>
    </xf>
    <xf numFmtId="37" fontId="28" fillId="0" borderId="4" xfId="0" applyNumberFormat="1" applyFont="1" applyBorder="1" applyAlignment="1">
      <alignment horizontal="right" vertical="center"/>
    </xf>
    <xf numFmtId="37" fontId="1" fillId="0" borderId="23" xfId="0" applyNumberFormat="1" applyFont="1" applyBorder="1" applyAlignment="1">
      <alignment vertical="center"/>
    </xf>
    <xf numFmtId="37" fontId="4" fillId="0" borderId="3" xfId="0" applyNumberFormat="1" applyFont="1" applyBorder="1" applyAlignment="1">
      <alignment vertical="center"/>
    </xf>
    <xf numFmtId="37" fontId="1" fillId="3" borderId="2" xfId="0" applyNumberFormat="1" applyFont="1" applyFill="1" applyBorder="1" applyAlignment="1">
      <alignment horizontal="right" vertical="center"/>
    </xf>
    <xf numFmtId="37" fontId="3" fillId="2" borderId="2" xfId="0" applyNumberFormat="1" applyFont="1" applyFill="1" applyBorder="1" applyAlignment="1">
      <alignment horizontal="right" vertical="center"/>
    </xf>
    <xf numFmtId="37" fontId="3" fillId="2" borderId="4" xfId="0" applyNumberFormat="1" applyFont="1" applyFill="1" applyBorder="1" applyAlignment="1">
      <alignment horizontal="right" vertical="center"/>
    </xf>
    <xf numFmtId="37" fontId="2" fillId="2" borderId="2" xfId="0" applyNumberFormat="1" applyFont="1" applyFill="1" applyBorder="1" applyAlignment="1">
      <alignment horizontal="right" vertical="center"/>
    </xf>
    <xf numFmtId="37" fontId="2" fillId="2" borderId="4" xfId="0" applyNumberFormat="1" applyFont="1" applyFill="1" applyBorder="1" applyAlignment="1">
      <alignment horizontal="right" vertical="center"/>
    </xf>
    <xf numFmtId="37" fontId="7" fillId="0" borderId="2" xfId="0" applyNumberFormat="1" applyFont="1" applyBorder="1" applyAlignment="1">
      <alignment horizontal="center" vertical="center"/>
    </xf>
    <xf numFmtId="37" fontId="6" fillId="0" borderId="4" xfId="0" quotePrefix="1" applyNumberFormat="1" applyFont="1" applyBorder="1" applyAlignment="1">
      <alignment horizontal="center" vertical="center"/>
    </xf>
    <xf numFmtId="37" fontId="7" fillId="5" borderId="1" xfId="0" applyNumberFormat="1" applyFont="1" applyFill="1" applyBorder="1" applyAlignment="1">
      <alignment vertical="center"/>
    </xf>
    <xf numFmtId="37" fontId="2" fillId="3" borderId="1" xfId="0" applyNumberFormat="1" applyFont="1" applyFill="1" applyBorder="1" applyAlignment="1">
      <alignment horizontal="right" vertical="center"/>
    </xf>
    <xf numFmtId="37" fontId="2" fillId="2" borderId="9" xfId="0" applyNumberFormat="1" applyFont="1" applyFill="1" applyBorder="1" applyAlignment="1">
      <alignment horizontal="right" vertical="center"/>
    </xf>
    <xf numFmtId="37" fontId="8" fillId="6" borderId="0" xfId="0" applyNumberFormat="1" applyFont="1" applyFill="1" applyAlignment="1">
      <alignment horizontal="right" vertical="center"/>
    </xf>
    <xf numFmtId="37" fontId="8" fillId="6" borderId="5" xfId="0" applyNumberFormat="1" applyFont="1" applyFill="1" applyBorder="1" applyAlignment="1">
      <alignment horizontal="right" vertical="center"/>
    </xf>
    <xf numFmtId="37" fontId="8" fillId="6" borderId="0" xfId="0" applyNumberFormat="1" applyFont="1" applyFill="1" applyAlignment="1">
      <alignment vertical="center"/>
    </xf>
    <xf numFmtId="37" fontId="30" fillId="9" borderId="0" xfId="0" applyNumberFormat="1" applyFont="1" applyFill="1" applyAlignment="1">
      <alignment horizontal="right" vertical="center"/>
    </xf>
    <xf numFmtId="37" fontId="30" fillId="9" borderId="5" xfId="0" applyNumberFormat="1" applyFont="1" applyFill="1" applyBorder="1" applyAlignment="1">
      <alignment horizontal="right" vertical="center"/>
    </xf>
    <xf numFmtId="37" fontId="30" fillId="9" borderId="0" xfId="0" applyNumberFormat="1" applyFont="1" applyFill="1" applyAlignment="1">
      <alignment vertical="center"/>
    </xf>
    <xf numFmtId="49" fontId="15" fillId="0" borderId="0" xfId="0" applyNumberFormat="1" applyFont="1" applyAlignment="1" applyProtection="1">
      <alignment horizontal="center" vertical="center"/>
      <protection locked="0"/>
    </xf>
    <xf numFmtId="49" fontId="15" fillId="0" borderId="5" xfId="0" applyNumberFormat="1" applyFont="1" applyBorder="1" applyAlignment="1" applyProtection="1">
      <alignment horizontal="center" vertical="center"/>
      <protection locked="0"/>
    </xf>
    <xf numFmtId="37" fontId="10" fillId="0" borderId="6" xfId="0" applyNumberFormat="1" applyFont="1" applyBorder="1" applyAlignment="1">
      <alignment horizontal="center" vertical="center" wrapText="1"/>
    </xf>
    <xf numFmtId="37" fontId="10" fillId="0" borderId="7" xfId="0" applyNumberFormat="1" applyFont="1" applyBorder="1" applyAlignment="1">
      <alignment horizontal="center" vertical="center" wrapText="1"/>
    </xf>
    <xf numFmtId="37" fontId="10" fillId="0" borderId="0" xfId="0" applyNumberFormat="1" applyFont="1" applyAlignment="1">
      <alignment horizontal="center" vertical="center" wrapText="1"/>
    </xf>
    <xf numFmtId="37" fontId="10" fillId="0" borderId="8" xfId="0" applyNumberFormat="1" applyFont="1" applyBorder="1" applyAlignment="1">
      <alignment horizontal="center" vertical="center" wrapText="1"/>
    </xf>
    <xf numFmtId="37" fontId="10" fillId="0" borderId="5" xfId="0" applyNumberFormat="1" applyFont="1" applyBorder="1" applyAlignment="1">
      <alignment horizontal="center" vertical="center" wrapText="1"/>
    </xf>
    <xf numFmtId="37" fontId="10" fillId="0" borderId="9" xfId="0" applyNumberFormat="1" applyFont="1" applyBorder="1" applyAlignment="1">
      <alignment horizontal="center" vertical="center" wrapText="1"/>
    </xf>
    <xf numFmtId="49" fontId="14" fillId="0" borderId="0" xfId="0" quotePrefix="1" applyNumberFormat="1" applyFont="1" applyAlignment="1">
      <alignment horizontal="center" vertical="center"/>
    </xf>
    <xf numFmtId="49" fontId="14" fillId="0" borderId="5" xfId="0" quotePrefix="1" applyNumberFormat="1" applyFont="1" applyBorder="1" applyAlignment="1">
      <alignment horizontal="center" vertical="center"/>
    </xf>
    <xf numFmtId="37" fontId="20" fillId="6" borderId="10" xfId="0" applyNumberFormat="1" applyFont="1" applyFill="1" applyBorder="1" applyAlignment="1">
      <alignment horizontal="center" vertical="center"/>
    </xf>
    <xf numFmtId="37" fontId="20" fillId="6" borderId="11" xfId="0" applyNumberFormat="1" applyFont="1" applyFill="1" applyBorder="1" applyAlignment="1">
      <alignment horizontal="center" vertical="center"/>
    </xf>
    <xf numFmtId="37" fontId="6" fillId="8" borderId="10" xfId="0" applyNumberFormat="1" applyFont="1" applyFill="1" applyBorder="1" applyAlignment="1">
      <alignment horizontal="center" vertical="center"/>
    </xf>
    <xf numFmtId="37" fontId="6" fillId="8" borderId="11" xfId="0" applyNumberFormat="1" applyFont="1" applyFill="1" applyBorder="1" applyAlignment="1">
      <alignment horizontal="center" vertical="center"/>
    </xf>
    <xf numFmtId="37" fontId="6" fillId="9" borderId="10" xfId="0" applyNumberFormat="1" applyFont="1" applyFill="1" applyBorder="1" applyAlignment="1">
      <alignment horizontal="center" vertical="center"/>
    </xf>
    <xf numFmtId="37" fontId="6" fillId="9" borderId="11" xfId="0" applyNumberFormat="1" applyFont="1" applyFill="1" applyBorder="1" applyAlignment="1">
      <alignment horizontal="center" vertical="center"/>
    </xf>
    <xf numFmtId="37" fontId="10" fillId="0" borderId="16" xfId="0" applyNumberFormat="1" applyFont="1" applyBorder="1" applyAlignment="1">
      <alignment horizontal="center" vertical="center" wrapText="1"/>
    </xf>
    <xf numFmtId="49" fontId="23" fillId="0" borderId="16" xfId="0" applyNumberFormat="1" applyFont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center" vertical="center"/>
      <protection locked="0"/>
    </xf>
    <xf numFmtId="49" fontId="23" fillId="0" borderId="8" xfId="0" applyNumberFormat="1" applyFont="1" applyBorder="1" applyAlignment="1" applyProtection="1">
      <alignment horizontal="center" vertical="center"/>
      <protection locked="0"/>
    </xf>
    <xf numFmtId="49" fontId="27" fillId="0" borderId="16" xfId="0" quotePrefix="1" applyNumberFormat="1" applyFont="1" applyBorder="1" applyAlignment="1">
      <alignment horizontal="center" vertical="center"/>
    </xf>
    <xf numFmtId="49" fontId="27" fillId="0" borderId="0" xfId="0" quotePrefix="1" applyNumberFormat="1" applyFont="1" applyAlignment="1">
      <alignment horizontal="center" vertical="center"/>
    </xf>
    <xf numFmtId="49" fontId="27" fillId="0" borderId="8" xfId="0" quotePrefix="1" applyNumberFormat="1" applyFont="1" applyBorder="1" applyAlignment="1">
      <alignment horizontal="center" vertical="center"/>
    </xf>
    <xf numFmtId="37" fontId="1" fillId="0" borderId="15" xfId="0" applyNumberFormat="1" applyFont="1" applyBorder="1" applyAlignment="1">
      <alignment horizontal="center" vertical="center"/>
    </xf>
    <xf numFmtId="37" fontId="1" fillId="0" borderId="6" xfId="0" applyNumberFormat="1" applyFont="1" applyBorder="1" applyAlignment="1">
      <alignment horizontal="center" vertical="center"/>
    </xf>
    <xf numFmtId="37" fontId="1" fillId="0" borderId="7" xfId="0" applyNumberFormat="1" applyFont="1" applyBorder="1" applyAlignment="1">
      <alignment horizontal="center" vertical="center"/>
    </xf>
    <xf numFmtId="37" fontId="1" fillId="0" borderId="16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37" fontId="1" fillId="0" borderId="8" xfId="0" applyNumberFormat="1" applyFont="1" applyBorder="1" applyAlignment="1">
      <alignment horizontal="center" vertical="center"/>
    </xf>
    <xf numFmtId="37" fontId="1" fillId="12" borderId="17" xfId="0" applyNumberFormat="1" applyFont="1" applyFill="1" applyBorder="1" applyAlignment="1">
      <alignment horizontal="center" vertical="center"/>
    </xf>
    <xf numFmtId="37" fontId="1" fillId="12" borderId="5" xfId="0" applyNumberFormat="1" applyFont="1" applyFill="1" applyBorder="1" applyAlignment="1">
      <alignment horizontal="center" vertical="center"/>
    </xf>
    <xf numFmtId="37" fontId="1" fillId="12" borderId="9" xfId="0" applyNumberFormat="1" applyFont="1" applyFill="1" applyBorder="1" applyAlignment="1">
      <alignment horizontal="center" vertical="center"/>
    </xf>
    <xf numFmtId="37" fontId="4" fillId="12" borderId="17" xfId="0" applyNumberFormat="1" applyFont="1" applyFill="1" applyBorder="1" applyAlignment="1">
      <alignment horizontal="center" vertical="center"/>
    </xf>
    <xf numFmtId="37" fontId="4" fillId="12" borderId="5" xfId="0" applyNumberFormat="1" applyFont="1" applyFill="1" applyBorder="1" applyAlignment="1">
      <alignment horizontal="center" vertical="center"/>
    </xf>
    <xf numFmtId="37" fontId="4" fillId="12" borderId="9" xfId="0" applyNumberFormat="1" applyFont="1" applyFill="1" applyBorder="1" applyAlignment="1">
      <alignment horizontal="center" vertical="center"/>
    </xf>
    <xf numFmtId="37" fontId="1" fillId="12" borderId="15" xfId="0" applyNumberFormat="1" applyFont="1" applyFill="1" applyBorder="1" applyAlignment="1">
      <alignment horizontal="center" vertical="center"/>
    </xf>
    <xf numFmtId="37" fontId="1" fillId="12" borderId="6" xfId="0" applyNumberFormat="1" applyFont="1" applyFill="1" applyBorder="1" applyAlignment="1">
      <alignment horizontal="center" vertical="center"/>
    </xf>
    <xf numFmtId="37" fontId="1" fillId="12" borderId="7" xfId="0" applyNumberFormat="1" applyFont="1" applyFill="1" applyBorder="1" applyAlignment="1">
      <alignment horizontal="center" vertical="center"/>
    </xf>
    <xf numFmtId="49" fontId="6" fillId="0" borderId="16" xfId="0" quotePrefix="1" applyNumberFormat="1" applyFont="1" applyBorder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49" fontId="6" fillId="0" borderId="8" xfId="0" quotePrefix="1" applyNumberFormat="1" applyFont="1" applyBorder="1" applyAlignment="1">
      <alignment horizontal="center" vertical="center"/>
    </xf>
  </cellXfs>
  <cellStyles count="1">
    <cellStyle name="Normal" xfId="0" builtinId="0"/>
  </cellStyles>
  <dxfs count="14"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  <dxf>
      <font>
        <strike val="0"/>
        <color rgb="FFFF0000"/>
      </font>
    </dxf>
    <dxf>
      <font>
        <strike val="0"/>
        <color theme="0" tint="-0.24994659260841701"/>
      </font>
    </dxf>
  </dxfs>
  <tableStyles count="0" defaultTableStyle="TableStyleMedium2" defaultPivotStyle="PivotStyleLight16"/>
  <colors>
    <mruColors>
      <color rgb="FF0000FF"/>
      <color rgb="FFFBF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A4560-FA26-AD44-866F-0878A5570042}">
  <sheetPr codeName="Sheet1"/>
  <dimension ref="A1:X59"/>
  <sheetViews>
    <sheetView tabSelected="1" zoomScaleNormal="100" workbookViewId="0">
      <pane ySplit="12" topLeftCell="A13" activePane="bottomLeft" state="frozen"/>
      <selection pane="bottomLeft"/>
    </sheetView>
  </sheetViews>
  <sheetFormatPr baseColWidth="10" defaultRowHeight="16" customHeight="1"/>
  <cols>
    <col min="1" max="1" width="43.83203125" style="5" customWidth="1"/>
    <col min="2" max="2" width="5.1640625" style="7" bestFit="1" customWidth="1"/>
    <col min="3" max="4" width="15.83203125" style="3" bestFit="1" customWidth="1"/>
    <col min="5" max="5" width="2.1640625" style="1" customWidth="1"/>
    <col min="6" max="6" width="0.5" customWidth="1"/>
    <col min="7" max="7" width="2.1640625" customWidth="1"/>
    <col min="8" max="8" width="63" customWidth="1"/>
    <col min="9" max="9" width="5.1640625" style="7" bestFit="1" customWidth="1"/>
    <col min="10" max="11" width="15.83203125" style="3" customWidth="1"/>
    <col min="12" max="12" width="10.83203125" style="1"/>
    <col min="14" max="16384" width="10.83203125" style="1"/>
  </cols>
  <sheetData>
    <row r="1" spans="1:24" ht="16" customHeight="1">
      <c r="A1" s="42" t="s">
        <v>95</v>
      </c>
      <c r="B1" s="43"/>
      <c r="C1" s="44"/>
      <c r="D1" s="44"/>
      <c r="E1" s="1" t="s">
        <v>0</v>
      </c>
      <c r="F1" s="23" t="s">
        <v>0</v>
      </c>
      <c r="H1" s="36" t="s">
        <v>94</v>
      </c>
      <c r="I1" s="2"/>
      <c r="L1" s="1" t="s">
        <v>0</v>
      </c>
      <c r="M1" s="35"/>
      <c r="N1" s="33"/>
      <c r="O1" s="33"/>
      <c r="P1" s="33"/>
      <c r="Q1" s="33"/>
      <c r="R1" s="33"/>
      <c r="S1" s="33"/>
      <c r="T1" s="33"/>
      <c r="U1" s="32"/>
      <c r="V1" s="32"/>
      <c r="W1" s="32"/>
      <c r="X1" s="32"/>
    </row>
    <row r="2" spans="1:24" ht="16" customHeight="1">
      <c r="A2" s="42" t="s">
        <v>96</v>
      </c>
      <c r="B2" s="45"/>
      <c r="C2" s="44"/>
      <c r="D2" s="44"/>
      <c r="F2" s="23" t="s">
        <v>0</v>
      </c>
      <c r="H2" s="41" t="s">
        <v>93</v>
      </c>
      <c r="J2" s="156" t="s">
        <v>111</v>
      </c>
      <c r="K2" s="157"/>
      <c r="O2" s="34"/>
      <c r="P2" s="34"/>
      <c r="Q2" s="34"/>
      <c r="R2" s="33"/>
      <c r="S2" s="33"/>
      <c r="T2" s="33"/>
      <c r="U2" s="32"/>
      <c r="V2" s="32"/>
      <c r="W2" s="32"/>
      <c r="X2" s="32"/>
    </row>
    <row r="3" spans="1:24" ht="16" customHeight="1">
      <c r="A3" s="146" t="s">
        <v>66</v>
      </c>
      <c r="B3" s="146"/>
      <c r="C3" s="146"/>
      <c r="D3" s="146"/>
      <c r="E3" s="37"/>
      <c r="F3" s="38" t="s">
        <v>0</v>
      </c>
      <c r="G3" s="39"/>
      <c r="H3" s="154" t="s">
        <v>65</v>
      </c>
      <c r="I3" s="154"/>
      <c r="J3" s="154"/>
      <c r="K3" s="154"/>
      <c r="M3" s="34"/>
      <c r="N3" s="34"/>
      <c r="O3" s="34"/>
      <c r="P3" s="34"/>
      <c r="Q3" s="34"/>
    </row>
    <row r="4" spans="1:24" ht="16" customHeight="1">
      <c r="A4" s="146"/>
      <c r="B4" s="146"/>
      <c r="C4" s="146"/>
      <c r="D4" s="146"/>
      <c r="E4" s="37"/>
      <c r="F4" s="38" t="s">
        <v>0</v>
      </c>
      <c r="G4" s="39"/>
      <c r="H4" s="154"/>
      <c r="I4" s="154"/>
      <c r="J4" s="154"/>
      <c r="K4" s="154"/>
      <c r="M4" s="34"/>
      <c r="N4" s="34"/>
      <c r="O4" s="34"/>
      <c r="P4" s="34"/>
      <c r="Q4" s="34"/>
    </row>
    <row r="5" spans="1:24" ht="16" customHeight="1">
      <c r="A5" s="147"/>
      <c r="B5" s="147"/>
      <c r="C5" s="147"/>
      <c r="D5" s="147"/>
      <c r="E5" s="37"/>
      <c r="F5" s="38" t="s">
        <v>0</v>
      </c>
      <c r="G5" s="39"/>
      <c r="H5" s="155"/>
      <c r="I5" s="155"/>
      <c r="J5" s="155"/>
      <c r="K5" s="155"/>
      <c r="M5" s="34"/>
      <c r="N5" s="34"/>
      <c r="O5" s="34"/>
      <c r="P5" s="34"/>
      <c r="Q5" s="34"/>
    </row>
    <row r="6" spans="1:24" ht="16" customHeight="1">
      <c r="A6" s="28" t="s">
        <v>20</v>
      </c>
      <c r="B6" s="28" t="s">
        <v>21</v>
      </c>
      <c r="C6" s="28" t="s">
        <v>22</v>
      </c>
      <c r="D6" s="28" t="s">
        <v>23</v>
      </c>
      <c r="F6" s="23" t="s">
        <v>0</v>
      </c>
      <c r="H6" s="28" t="s">
        <v>24</v>
      </c>
      <c r="I6" s="28" t="s">
        <v>25</v>
      </c>
      <c r="J6" s="28" t="s">
        <v>26</v>
      </c>
      <c r="K6" s="28" t="s">
        <v>27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4" ht="16" customHeight="1">
      <c r="A7" s="22" t="s">
        <v>11</v>
      </c>
      <c r="B7" s="2"/>
      <c r="C7" s="138" t="s">
        <v>16</v>
      </c>
      <c r="D7" s="138" t="s">
        <v>10</v>
      </c>
      <c r="F7" s="23" t="s">
        <v>0</v>
      </c>
      <c r="H7" s="148" t="str">
        <f ca="1">"©"&amp;RIGHT("0"&amp;MONTH(NOW()),2)&amp;"/"&amp;RIGHT("0"&amp;DAY(NOW())   +   0,2)&amp;"/"&amp;YEAR(NOW())&amp;" LAWRENCE                          GERARD BRUNN, CPA (PA), MBA"</f>
        <v>©06/28/2025 LAWRENCE                          GERARD BRUNN, CPA (PA), MBA</v>
      </c>
      <c r="I7" s="149"/>
      <c r="J7" s="138" t="s">
        <v>16</v>
      </c>
      <c r="K7" s="138" t="s">
        <v>10</v>
      </c>
      <c r="M7" s="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24" ht="16" customHeight="1">
      <c r="A8" s="29" t="s">
        <v>12</v>
      </c>
      <c r="B8" s="2"/>
      <c r="C8" s="133" t="s">
        <v>184</v>
      </c>
      <c r="D8" s="133" t="s">
        <v>184</v>
      </c>
      <c r="F8" s="23" t="s">
        <v>0</v>
      </c>
      <c r="H8" s="150"/>
      <c r="I8" s="151"/>
      <c r="J8" s="133" t="s">
        <v>184</v>
      </c>
      <c r="K8" s="133" t="s">
        <v>184</v>
      </c>
      <c r="M8" s="1"/>
    </row>
    <row r="9" spans="1:24" ht="16" customHeight="1">
      <c r="A9" s="30" t="s">
        <v>13</v>
      </c>
      <c r="B9" s="2"/>
      <c r="C9" s="133" t="s">
        <v>3</v>
      </c>
      <c r="D9" s="133" t="s">
        <v>3</v>
      </c>
      <c r="F9" s="23" t="s">
        <v>0</v>
      </c>
      <c r="H9" s="150"/>
      <c r="I9" s="151"/>
      <c r="J9" s="133" t="s">
        <v>3</v>
      </c>
      <c r="K9" s="133" t="s">
        <v>3</v>
      </c>
      <c r="M9" s="1"/>
    </row>
    <row r="10" spans="1:24" ht="16" customHeight="1">
      <c r="A10" s="22" t="s">
        <v>19</v>
      </c>
      <c r="B10" s="2"/>
      <c r="C10" s="133" t="s">
        <v>5</v>
      </c>
      <c r="D10" s="133" t="s">
        <v>5</v>
      </c>
      <c r="F10" s="23" t="s">
        <v>0</v>
      </c>
      <c r="H10" s="150"/>
      <c r="I10" s="151"/>
      <c r="J10" s="133" t="s">
        <v>5</v>
      </c>
      <c r="K10" s="133" t="s">
        <v>5</v>
      </c>
      <c r="M10" s="1"/>
    </row>
    <row r="11" spans="1:24" ht="16" customHeight="1">
      <c r="A11" s="27" t="s">
        <v>14</v>
      </c>
      <c r="B11" s="2"/>
      <c r="C11" s="133" t="s">
        <v>4</v>
      </c>
      <c r="D11" s="133" t="s">
        <v>4</v>
      </c>
      <c r="F11" s="23" t="s">
        <v>0</v>
      </c>
      <c r="H11" s="152"/>
      <c r="I11" s="153"/>
      <c r="J11" s="133" t="s">
        <v>4</v>
      </c>
      <c r="K11" s="133" t="s">
        <v>4</v>
      </c>
      <c r="M11" s="1"/>
    </row>
    <row r="12" spans="1:24" ht="16" customHeight="1">
      <c r="A12" s="20" t="s">
        <v>9</v>
      </c>
      <c r="B12" s="6" t="s">
        <v>1</v>
      </c>
      <c r="C12" s="134" t="s">
        <v>6</v>
      </c>
      <c r="D12" s="134" t="s">
        <v>6</v>
      </c>
      <c r="F12" s="23" t="s">
        <v>0</v>
      </c>
      <c r="H12" s="137" t="s">
        <v>15</v>
      </c>
      <c r="I12" s="6" t="s">
        <v>1</v>
      </c>
      <c r="J12" s="134" t="s">
        <v>6</v>
      </c>
      <c r="K12" s="134" t="s">
        <v>6</v>
      </c>
      <c r="M12" s="1"/>
    </row>
    <row r="13" spans="1:24" ht="16" customHeight="1">
      <c r="A13" s="9" t="s">
        <v>28</v>
      </c>
      <c r="B13" s="8" t="s">
        <v>2</v>
      </c>
      <c r="C13" s="140" t="s">
        <v>186</v>
      </c>
      <c r="D13" s="3">
        <f>1279823716+14000000</f>
        <v>1293823716</v>
      </c>
      <c r="F13" s="23" t="s">
        <v>0</v>
      </c>
      <c r="H13" s="5" t="s">
        <v>70</v>
      </c>
      <c r="I13" s="57" t="s">
        <v>17</v>
      </c>
      <c r="K13" s="26">
        <f>C56</f>
        <v>111665623</v>
      </c>
      <c r="M13" s="1"/>
    </row>
    <row r="14" spans="1:24" ht="16" customHeight="1">
      <c r="A14" s="12" t="s">
        <v>30</v>
      </c>
      <c r="B14" s="13" t="s">
        <v>2</v>
      </c>
      <c r="C14" s="141" t="s">
        <v>186</v>
      </c>
      <c r="D14" s="3">
        <v>-14000000</v>
      </c>
      <c r="F14" s="23" t="s">
        <v>0</v>
      </c>
      <c r="H14" s="24" t="s">
        <v>71</v>
      </c>
      <c r="I14" s="58" t="s">
        <v>17</v>
      </c>
      <c r="K14" s="3">
        <v>14786</v>
      </c>
      <c r="M14" s="1"/>
    </row>
    <row r="15" spans="1:24" ht="16" customHeight="1">
      <c r="A15" s="9" t="s">
        <v>46</v>
      </c>
      <c r="B15" s="8" t="s">
        <v>2</v>
      </c>
      <c r="C15" s="3">
        <f>SUM(D$13:D15)</f>
        <v>1279823716</v>
      </c>
      <c r="D15" s="142" t="s">
        <v>185</v>
      </c>
      <c r="F15" s="23" t="s">
        <v>0</v>
      </c>
      <c r="H15" s="47" t="s">
        <v>72</v>
      </c>
      <c r="I15" s="58" t="s">
        <v>17</v>
      </c>
      <c r="J15" s="46"/>
      <c r="K15" s="46">
        <v>-35618620</v>
      </c>
      <c r="M15" s="1"/>
    </row>
    <row r="16" spans="1:24" ht="16" customHeight="1">
      <c r="A16" s="9" t="s">
        <v>29</v>
      </c>
      <c r="B16" s="8" t="s">
        <v>2</v>
      </c>
      <c r="D16" s="3">
        <v>190963890</v>
      </c>
      <c r="F16" s="23" t="s">
        <v>0</v>
      </c>
      <c r="H16" s="24" t="s">
        <v>73</v>
      </c>
      <c r="I16" s="58" t="s">
        <v>17</v>
      </c>
      <c r="K16" s="3">
        <v>763850</v>
      </c>
      <c r="M16" s="1"/>
    </row>
    <row r="17" spans="1:13" ht="16" customHeight="1">
      <c r="A17" s="12" t="s">
        <v>31</v>
      </c>
      <c r="B17" s="13" t="s">
        <v>2</v>
      </c>
      <c r="C17" s="15"/>
      <c r="D17" s="3">
        <v>38421601</v>
      </c>
      <c r="F17" s="23" t="s">
        <v>0</v>
      </c>
      <c r="H17" s="47" t="s">
        <v>74</v>
      </c>
      <c r="I17" s="58" t="s">
        <v>17</v>
      </c>
      <c r="J17" s="46"/>
      <c r="K17" s="46">
        <v>-19254769</v>
      </c>
      <c r="M17" s="1"/>
    </row>
    <row r="18" spans="1:13" ht="16" customHeight="1">
      <c r="A18" s="9" t="s">
        <v>47</v>
      </c>
      <c r="B18" s="8" t="s">
        <v>2</v>
      </c>
      <c r="C18" s="3">
        <f>SUM(D$13:D18)</f>
        <v>1509209207</v>
      </c>
      <c r="F18" s="23" t="s">
        <v>0</v>
      </c>
      <c r="H18" s="47" t="s">
        <v>75</v>
      </c>
      <c r="I18" s="58" t="s">
        <v>17</v>
      </c>
      <c r="J18" s="46"/>
      <c r="K18" s="46">
        <v>0</v>
      </c>
      <c r="M18" s="1"/>
    </row>
    <row r="19" spans="1:13" ht="16" customHeight="1">
      <c r="A19" s="5" t="s">
        <v>0</v>
      </c>
      <c r="F19" s="23" t="s">
        <v>0</v>
      </c>
      <c r="H19" s="24" t="s">
        <v>76</v>
      </c>
      <c r="I19" s="58" t="s">
        <v>17</v>
      </c>
      <c r="K19" s="3">
        <v>3794059</v>
      </c>
      <c r="M19" s="1"/>
    </row>
    <row r="20" spans="1:13" ht="16" customHeight="1">
      <c r="A20" s="4" t="s">
        <v>44</v>
      </c>
      <c r="B20" s="18" t="s">
        <v>7</v>
      </c>
      <c r="D20" s="3">
        <v>-671416828</v>
      </c>
      <c r="F20" s="23" t="s">
        <v>0</v>
      </c>
      <c r="H20" s="47" t="s">
        <v>77</v>
      </c>
      <c r="I20" s="58" t="s">
        <v>17</v>
      </c>
      <c r="J20" s="46"/>
      <c r="K20" s="46">
        <v>-73256</v>
      </c>
      <c r="M20" s="1"/>
    </row>
    <row r="21" spans="1:13" ht="16" customHeight="1">
      <c r="A21" s="4" t="s">
        <v>32</v>
      </c>
      <c r="B21" s="18" t="s">
        <v>7</v>
      </c>
      <c r="D21" s="3">
        <v>-9619453</v>
      </c>
      <c r="F21" s="23" t="s">
        <v>0</v>
      </c>
      <c r="H21" s="24" t="s">
        <v>78</v>
      </c>
      <c r="I21" s="58" t="s">
        <v>17</v>
      </c>
      <c r="K21" s="3">
        <v>-9740795</v>
      </c>
      <c r="M21" s="1"/>
    </row>
    <row r="22" spans="1:13" ht="16" customHeight="1">
      <c r="A22" s="4" t="s">
        <v>33</v>
      </c>
      <c r="B22" s="18" t="s">
        <v>7</v>
      </c>
      <c r="D22" s="3">
        <v>-127798236</v>
      </c>
      <c r="F22" s="23" t="s">
        <v>0</v>
      </c>
      <c r="H22" s="50" t="s">
        <v>79</v>
      </c>
      <c r="I22" s="58" t="s">
        <v>17</v>
      </c>
      <c r="J22" s="46"/>
      <c r="K22" s="46">
        <v>52882258</v>
      </c>
      <c r="M22" s="1"/>
    </row>
    <row r="23" spans="1:13" ht="16" customHeight="1">
      <c r="A23" s="4" t="s">
        <v>34</v>
      </c>
      <c r="B23" s="18" t="s">
        <v>7</v>
      </c>
      <c r="D23" s="3">
        <v>-470513542</v>
      </c>
      <c r="F23" s="23" t="s">
        <v>0</v>
      </c>
      <c r="H23" s="24" t="s">
        <v>80</v>
      </c>
      <c r="I23" s="58" t="s">
        <v>17</v>
      </c>
      <c r="K23" s="3">
        <v>-2228105</v>
      </c>
      <c r="M23" s="1"/>
    </row>
    <row r="24" spans="1:13" ht="16" customHeight="1">
      <c r="A24" s="4" t="s">
        <v>35</v>
      </c>
      <c r="B24" s="18" t="s">
        <v>7</v>
      </c>
      <c r="D24" s="3">
        <v>-89566271</v>
      </c>
      <c r="F24" s="23" t="s">
        <v>0</v>
      </c>
      <c r="H24" s="24" t="s">
        <v>81</v>
      </c>
      <c r="I24" s="58" t="s">
        <v>17</v>
      </c>
      <c r="K24" s="3">
        <v>4822833</v>
      </c>
      <c r="M24" s="1"/>
    </row>
    <row r="25" spans="1:13" ht="16" customHeight="1">
      <c r="A25" s="49" t="s">
        <v>45</v>
      </c>
      <c r="B25" s="51" t="s">
        <v>7</v>
      </c>
      <c r="C25" s="46"/>
      <c r="D25" s="46">
        <v>-52882258</v>
      </c>
      <c r="F25" s="23" t="s">
        <v>0</v>
      </c>
      <c r="H25" s="24" t="s">
        <v>82</v>
      </c>
      <c r="I25" s="58" t="s">
        <v>17</v>
      </c>
      <c r="K25" s="3">
        <v>0</v>
      </c>
      <c r="M25" s="1"/>
    </row>
    <row r="26" spans="1:13" ht="16" customHeight="1">
      <c r="A26" s="16" t="s">
        <v>36</v>
      </c>
      <c r="B26" s="19" t="s">
        <v>7</v>
      </c>
      <c r="C26" s="15"/>
      <c r="D26" s="3">
        <v>-9263379</v>
      </c>
      <c r="F26" s="23" t="s">
        <v>0</v>
      </c>
      <c r="H26" s="24" t="s">
        <v>83</v>
      </c>
      <c r="I26" s="58" t="s">
        <v>17</v>
      </c>
      <c r="K26" s="3">
        <v>-31325252</v>
      </c>
      <c r="M26" s="1"/>
    </row>
    <row r="27" spans="1:13" ht="16" customHeight="1">
      <c r="A27" s="4" t="s">
        <v>48</v>
      </c>
      <c r="B27" s="18" t="s">
        <v>7</v>
      </c>
      <c r="C27" s="3">
        <f>SUM(D$20:D27)</f>
        <v>-1431059967</v>
      </c>
      <c r="F27" s="23" t="s">
        <v>0</v>
      </c>
      <c r="H27" s="24" t="s">
        <v>84</v>
      </c>
      <c r="I27" s="58" t="s">
        <v>17</v>
      </c>
      <c r="K27" s="3">
        <v>-3151566</v>
      </c>
      <c r="M27" s="1"/>
    </row>
    <row r="28" spans="1:13" ht="16" customHeight="1">
      <c r="A28" s="17" t="s">
        <v>0</v>
      </c>
      <c r="B28" s="14"/>
      <c r="C28" s="15"/>
      <c r="F28" s="23" t="s">
        <v>0</v>
      </c>
      <c r="H28" s="24" t="s">
        <v>113</v>
      </c>
      <c r="I28" s="58" t="s">
        <v>17</v>
      </c>
      <c r="K28" s="3">
        <v>-5977163</v>
      </c>
      <c r="M28" s="1"/>
    </row>
    <row r="29" spans="1:13" ht="16" customHeight="1">
      <c r="A29" s="5" t="s">
        <v>49</v>
      </c>
      <c r="C29" s="3">
        <f>C18+C27</f>
        <v>78149240</v>
      </c>
      <c r="F29" s="23" t="s">
        <v>0</v>
      </c>
      <c r="H29" s="24" t="s">
        <v>85</v>
      </c>
      <c r="I29" s="58" t="s">
        <v>17</v>
      </c>
      <c r="K29" s="3">
        <v>-2646979</v>
      </c>
      <c r="M29" s="1"/>
    </row>
    <row r="30" spans="1:13" ht="16" customHeight="1">
      <c r="A30" s="5" t="s">
        <v>0</v>
      </c>
      <c r="F30" s="23" t="s">
        <v>0</v>
      </c>
      <c r="H30" s="24" t="s">
        <v>86</v>
      </c>
      <c r="I30" s="58" t="s">
        <v>17</v>
      </c>
      <c r="K30" s="3">
        <v>3981660</v>
      </c>
      <c r="M30" s="1"/>
    </row>
    <row r="31" spans="1:13" ht="16" customHeight="1">
      <c r="A31" s="17" t="s">
        <v>37</v>
      </c>
      <c r="B31" s="14" t="s">
        <v>8</v>
      </c>
      <c r="C31" s="15"/>
      <c r="D31" s="3">
        <v>24466912</v>
      </c>
      <c r="F31" s="23" t="s">
        <v>0</v>
      </c>
      <c r="H31" s="24" t="s">
        <v>87</v>
      </c>
      <c r="I31" s="58" t="s">
        <v>17</v>
      </c>
      <c r="K31" s="3">
        <v>19006372</v>
      </c>
      <c r="M31" s="1"/>
    </row>
    <row r="32" spans="1:13" ht="16" customHeight="1">
      <c r="A32" s="5" t="s">
        <v>51</v>
      </c>
      <c r="C32" s="3">
        <f>C29+D31</f>
        <v>102616152</v>
      </c>
      <c r="F32" s="23" t="s">
        <v>0</v>
      </c>
      <c r="H32" s="24" t="s">
        <v>88</v>
      </c>
      <c r="I32" s="58" t="s">
        <v>17</v>
      </c>
      <c r="K32" s="3">
        <v>12703179</v>
      </c>
      <c r="M32" s="1"/>
    </row>
    <row r="33" spans="1:13" ht="16" customHeight="1">
      <c r="A33" s="17" t="s">
        <v>38</v>
      </c>
      <c r="B33" s="14" t="s">
        <v>8</v>
      </c>
      <c r="C33" s="15"/>
      <c r="D33" s="3">
        <v>-7134919</v>
      </c>
      <c r="F33" s="23" t="s">
        <v>0</v>
      </c>
      <c r="H33" s="24" t="s">
        <v>89</v>
      </c>
      <c r="I33" s="58" t="s">
        <v>17</v>
      </c>
      <c r="K33" s="3">
        <v>-193980</v>
      </c>
      <c r="M33" s="1"/>
    </row>
    <row r="34" spans="1:13" ht="16" customHeight="1">
      <c r="A34" s="5" t="s">
        <v>50</v>
      </c>
      <c r="C34" s="3">
        <f>C32+D33</f>
        <v>95481233</v>
      </c>
      <c r="F34" s="23" t="s">
        <v>0</v>
      </c>
      <c r="H34" s="24" t="s">
        <v>90</v>
      </c>
      <c r="I34" s="58" t="s">
        <v>17</v>
      </c>
      <c r="K34" s="3">
        <v>-17054562</v>
      </c>
      <c r="M34" s="1"/>
    </row>
    <row r="35" spans="1:13" ht="16" customHeight="1">
      <c r="A35" s="5" t="s">
        <v>0</v>
      </c>
      <c r="F35" s="23" t="s">
        <v>0</v>
      </c>
      <c r="H35" s="24" t="s">
        <v>91</v>
      </c>
      <c r="I35" s="58" t="s">
        <v>17</v>
      </c>
      <c r="K35" s="3">
        <v>0</v>
      </c>
      <c r="M35" s="1"/>
    </row>
    <row r="36" spans="1:13" ht="16" customHeight="1">
      <c r="A36" s="48" t="s">
        <v>39</v>
      </c>
      <c r="B36" s="52" t="s">
        <v>8</v>
      </c>
      <c r="C36" s="46"/>
      <c r="D36" s="46">
        <v>2246147</v>
      </c>
      <c r="F36" s="23" t="s">
        <v>0</v>
      </c>
      <c r="H36" s="25" t="s">
        <v>92</v>
      </c>
      <c r="I36" s="59" t="s">
        <v>17</v>
      </c>
      <c r="J36" s="15"/>
      <c r="K36" s="3">
        <v>-7264933</v>
      </c>
      <c r="M36" s="1"/>
    </row>
    <row r="37" spans="1:13" ht="16" customHeight="1">
      <c r="A37" s="48" t="s">
        <v>40</v>
      </c>
      <c r="B37" s="52" t="s">
        <v>8</v>
      </c>
      <c r="C37" s="46"/>
      <c r="D37" s="46">
        <v>9669401</v>
      </c>
      <c r="F37" s="23" t="s">
        <v>0</v>
      </c>
      <c r="H37" s="24" t="s">
        <v>54</v>
      </c>
      <c r="I37" s="60" t="s">
        <v>18</v>
      </c>
      <c r="J37" s="3">
        <f>SUM(K13:K36)</f>
        <v>75104640</v>
      </c>
      <c r="M37" s="1"/>
    </row>
    <row r="38" spans="1:13" ht="16" customHeight="1">
      <c r="A38" s="5" t="s">
        <v>41</v>
      </c>
      <c r="B38" s="7" t="s">
        <v>8</v>
      </c>
      <c r="D38" s="3">
        <v>73256</v>
      </c>
      <c r="F38" s="23" t="s">
        <v>0</v>
      </c>
      <c r="H38" s="24" t="s">
        <v>0</v>
      </c>
      <c r="I38" s="61"/>
      <c r="M38" s="1"/>
    </row>
    <row r="39" spans="1:13" ht="16" customHeight="1">
      <c r="A39" s="5" t="s">
        <v>42</v>
      </c>
      <c r="B39" s="7" t="s">
        <v>8</v>
      </c>
      <c r="D39" s="3">
        <v>0</v>
      </c>
      <c r="F39" s="23" t="s">
        <v>0</v>
      </c>
      <c r="H39" s="24" t="s">
        <v>55</v>
      </c>
      <c r="I39" s="58" t="s">
        <v>17</v>
      </c>
      <c r="K39" s="3">
        <v>-85804581</v>
      </c>
      <c r="M39" s="1"/>
    </row>
    <row r="40" spans="1:13" ht="16" customHeight="1">
      <c r="A40" s="48" t="s">
        <v>43</v>
      </c>
      <c r="B40" s="52" t="s">
        <v>8</v>
      </c>
      <c r="C40" s="46"/>
      <c r="D40" s="46">
        <v>-719764</v>
      </c>
      <c r="F40" s="23" t="s">
        <v>0</v>
      </c>
      <c r="H40" s="24" t="s">
        <v>56</v>
      </c>
      <c r="I40" s="58" t="s">
        <v>17</v>
      </c>
      <c r="K40" s="3">
        <v>-16000000</v>
      </c>
      <c r="M40" s="1"/>
    </row>
    <row r="41" spans="1:13" ht="16" customHeight="1">
      <c r="A41" s="17" t="s">
        <v>97</v>
      </c>
      <c r="B41" s="14" t="s">
        <v>8</v>
      </c>
      <c r="C41" s="15"/>
      <c r="D41" s="3">
        <v>2250034</v>
      </c>
      <c r="F41" s="23" t="s">
        <v>0</v>
      </c>
      <c r="H41" s="24" t="s">
        <v>131</v>
      </c>
      <c r="I41" s="58" t="s">
        <v>17</v>
      </c>
      <c r="K41" s="3">
        <v>-26547455</v>
      </c>
      <c r="M41" s="1"/>
    </row>
    <row r="42" spans="1:13" ht="16" customHeight="1">
      <c r="A42" s="5" t="s">
        <v>53</v>
      </c>
      <c r="C42" s="3">
        <f>C34+SUM(D36:D41)</f>
        <v>109000307</v>
      </c>
      <c r="F42" s="23" t="s">
        <v>0</v>
      </c>
      <c r="H42" s="25" t="s">
        <v>130</v>
      </c>
      <c r="I42" s="59" t="s">
        <v>17</v>
      </c>
      <c r="J42" s="15"/>
      <c r="K42" s="3">
        <v>16657778</v>
      </c>
      <c r="M42" s="1"/>
    </row>
    <row r="43" spans="1:13" ht="16" customHeight="1">
      <c r="A43" s="5" t="s">
        <v>0</v>
      </c>
      <c r="F43" s="23" t="s">
        <v>0</v>
      </c>
      <c r="H43" s="24" t="s">
        <v>64</v>
      </c>
      <c r="I43" s="60" t="s">
        <v>18</v>
      </c>
      <c r="J43" s="3">
        <f>SUM(K39:K42)</f>
        <v>-111694258</v>
      </c>
      <c r="M43" s="1"/>
    </row>
    <row r="44" spans="1:13" ht="16" customHeight="1">
      <c r="A44" s="5" t="s">
        <v>98</v>
      </c>
      <c r="B44" s="7" t="s">
        <v>8</v>
      </c>
      <c r="D44" s="3">
        <v>19370141</v>
      </c>
      <c r="F44" s="23" t="s">
        <v>0</v>
      </c>
      <c r="H44" s="24" t="s">
        <v>0</v>
      </c>
      <c r="I44" s="61"/>
      <c r="M44" s="1"/>
    </row>
    <row r="45" spans="1:13" ht="16" customHeight="1">
      <c r="A45" s="5" t="s">
        <v>99</v>
      </c>
      <c r="B45" s="7" t="s">
        <v>8</v>
      </c>
      <c r="D45" s="3">
        <v>19254769</v>
      </c>
      <c r="F45" s="23" t="s">
        <v>0</v>
      </c>
      <c r="H45" s="24" t="s">
        <v>57</v>
      </c>
      <c r="I45" s="58" t="s">
        <v>17</v>
      </c>
      <c r="K45" s="3">
        <v>-11515000</v>
      </c>
      <c r="M45" s="1"/>
    </row>
    <row r="46" spans="1:13" ht="16" customHeight="1">
      <c r="A46" s="48" t="s">
        <v>100</v>
      </c>
      <c r="B46" s="52" t="s">
        <v>8</v>
      </c>
      <c r="C46" s="46"/>
      <c r="D46" s="46">
        <v>719764</v>
      </c>
      <c r="F46" s="23" t="s">
        <v>0</v>
      </c>
      <c r="H46" s="47" t="s">
        <v>59</v>
      </c>
      <c r="I46" s="58" t="s">
        <v>17</v>
      </c>
      <c r="J46" s="46"/>
      <c r="K46" s="46">
        <v>35618620</v>
      </c>
      <c r="M46" s="1"/>
    </row>
    <row r="47" spans="1:13" ht="16" customHeight="1">
      <c r="A47" s="48" t="s">
        <v>101</v>
      </c>
      <c r="B47" s="52" t="s">
        <v>8</v>
      </c>
      <c r="C47" s="46"/>
      <c r="D47" s="46">
        <v>-2246147</v>
      </c>
      <c r="F47" s="23" t="s">
        <v>0</v>
      </c>
      <c r="H47" s="47" t="s">
        <v>60</v>
      </c>
      <c r="I47" s="58" t="s">
        <v>17</v>
      </c>
      <c r="J47" s="46"/>
      <c r="K47" s="46">
        <v>19254769</v>
      </c>
      <c r="M47" s="1"/>
    </row>
    <row r="48" spans="1:13" ht="16" customHeight="1">
      <c r="A48" s="48" t="s">
        <v>102</v>
      </c>
      <c r="B48" s="52" t="s">
        <v>8</v>
      </c>
      <c r="C48" s="46"/>
      <c r="D48" s="46">
        <v>-9669401</v>
      </c>
      <c r="F48" s="23" t="s">
        <v>0</v>
      </c>
      <c r="H48" s="47" t="s">
        <v>58</v>
      </c>
      <c r="I48" s="58" t="s">
        <v>17</v>
      </c>
      <c r="J48" s="46"/>
      <c r="K48" s="46">
        <v>0</v>
      </c>
      <c r="M48" s="1"/>
    </row>
    <row r="49" spans="1:13" ht="16" customHeight="1">
      <c r="A49" s="5" t="s">
        <v>103</v>
      </c>
      <c r="B49" s="7" t="s">
        <v>8</v>
      </c>
      <c r="D49" s="3">
        <v>-31587790</v>
      </c>
      <c r="F49" s="23" t="s">
        <v>0</v>
      </c>
      <c r="H49" s="24" t="s">
        <v>61</v>
      </c>
      <c r="I49" s="58" t="s">
        <v>17</v>
      </c>
      <c r="K49" s="3">
        <v>493916</v>
      </c>
      <c r="M49" s="1"/>
    </row>
    <row r="50" spans="1:13" ht="16" customHeight="1">
      <c r="A50" s="5" t="s">
        <v>104</v>
      </c>
      <c r="B50" s="7" t="s">
        <v>8</v>
      </c>
      <c r="D50" s="3">
        <v>-3718350</v>
      </c>
      <c r="F50" s="23" t="s">
        <v>0</v>
      </c>
      <c r="H50" s="54" t="s">
        <v>62</v>
      </c>
      <c r="I50" s="59" t="s">
        <v>17</v>
      </c>
      <c r="J50" s="53"/>
      <c r="K50" s="46">
        <v>73256</v>
      </c>
      <c r="M50" s="1"/>
    </row>
    <row r="51" spans="1:13" ht="16" customHeight="1">
      <c r="A51" s="5" t="s">
        <v>105</v>
      </c>
      <c r="B51" s="7" t="s">
        <v>8</v>
      </c>
      <c r="D51" s="3">
        <v>-3115461</v>
      </c>
      <c r="F51" s="23" t="s">
        <v>0</v>
      </c>
      <c r="H51" s="24" t="s">
        <v>63</v>
      </c>
      <c r="I51" s="60" t="s">
        <v>18</v>
      </c>
      <c r="J51" s="3">
        <f>SUM(K45:K50)</f>
        <v>43925561</v>
      </c>
      <c r="M51" s="1"/>
    </row>
    <row r="52" spans="1:13" ht="16" customHeight="1">
      <c r="A52" s="5" t="s">
        <v>106</v>
      </c>
      <c r="B52" s="7" t="s">
        <v>8</v>
      </c>
      <c r="D52" s="3">
        <v>15524028</v>
      </c>
      <c r="F52" s="23" t="s">
        <v>0</v>
      </c>
      <c r="H52" s="25" t="s">
        <v>0</v>
      </c>
      <c r="I52" s="62"/>
      <c r="J52" s="15"/>
      <c r="M52" s="1"/>
    </row>
    <row r="53" spans="1:13" ht="16" customHeight="1">
      <c r="A53" s="5" t="s">
        <v>107</v>
      </c>
      <c r="B53" s="7" t="s">
        <v>8</v>
      </c>
      <c r="D53" s="3">
        <v>4687</v>
      </c>
      <c r="F53" s="23" t="s">
        <v>0</v>
      </c>
      <c r="H53" s="40" t="s">
        <v>69</v>
      </c>
      <c r="I53" s="60" t="s">
        <v>18</v>
      </c>
      <c r="J53" s="3">
        <f>J37+J43+J51</f>
        <v>7335943</v>
      </c>
      <c r="M53" s="1"/>
    </row>
    <row r="54" spans="1:13" ht="16" customHeight="1">
      <c r="A54" s="5" t="s">
        <v>108</v>
      </c>
      <c r="B54" s="7" t="s">
        <v>8</v>
      </c>
      <c r="D54" s="3">
        <v>-1749291</v>
      </c>
      <c r="F54" s="23" t="s">
        <v>0</v>
      </c>
      <c r="H54" s="24" t="s">
        <v>0</v>
      </c>
      <c r="I54" s="63"/>
      <c r="M54" s="1"/>
    </row>
    <row r="55" spans="1:13" ht="16" customHeight="1">
      <c r="A55" s="17" t="s">
        <v>109</v>
      </c>
      <c r="B55" s="14" t="s">
        <v>8</v>
      </c>
      <c r="C55" s="15"/>
      <c r="D55" s="3">
        <v>-121633</v>
      </c>
      <c r="F55" s="23" t="s">
        <v>0</v>
      </c>
      <c r="H55" s="25" t="s">
        <v>67</v>
      </c>
      <c r="I55" s="59" t="s">
        <v>17</v>
      </c>
      <c r="J55" s="15"/>
      <c r="K55" s="3">
        <v>258189237</v>
      </c>
      <c r="M55" s="1"/>
    </row>
    <row r="56" spans="1:13" ht="16" customHeight="1">
      <c r="A56" s="5" t="s">
        <v>52</v>
      </c>
      <c r="C56" s="26">
        <f>C42+SUM(D44:D55)</f>
        <v>111665623</v>
      </c>
      <c r="F56" s="23" t="s">
        <v>0</v>
      </c>
      <c r="H56" s="24" t="s">
        <v>68</v>
      </c>
      <c r="I56" s="58" t="s">
        <v>17</v>
      </c>
      <c r="J56" s="3">
        <f>J53+K55</f>
        <v>265525180</v>
      </c>
      <c r="M56" s="1"/>
    </row>
    <row r="57" spans="1:13" ht="16" customHeight="1">
      <c r="A57" s="5" t="s">
        <v>0</v>
      </c>
      <c r="K57"/>
      <c r="M57" s="1"/>
    </row>
    <row r="58" spans="1:13" ht="16" customHeight="1">
      <c r="A58" s="5" t="s">
        <v>0</v>
      </c>
      <c r="K58" s="1"/>
    </row>
    <row r="59" spans="1:13" ht="16" customHeight="1">
      <c r="A59" s="5" t="s">
        <v>0</v>
      </c>
      <c r="K59" s="1"/>
    </row>
  </sheetData>
  <sortState xmlns:xlrd2="http://schemas.microsoft.com/office/spreadsheetml/2017/richdata2" ref="A6:B9">
    <sortCondition ref="B6:B9"/>
  </sortState>
  <mergeCells count="4">
    <mergeCell ref="A3:D5"/>
    <mergeCell ref="H7:I11"/>
    <mergeCell ref="H3:K5"/>
    <mergeCell ref="J2:K2"/>
  </mergeCells>
  <conditionalFormatting sqref="A1:K1048576">
    <cfRule type="cellIs" dxfId="13" priority="17" operator="equal">
      <formula>0</formula>
    </cfRule>
    <cfRule type="cellIs" dxfId="12" priority="18" operator="lessThan">
      <formula>0</formula>
    </cfRule>
  </conditionalFormatting>
  <printOptions horizontalCentered="1"/>
  <pageMargins left="0.25" right="0.25" top="0.25" bottom="0.25" header="0.3" footer="0.3"/>
  <pageSetup scale="68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7BCD4-203A-5A44-BA8D-2D9E61643FC3}">
  <sheetPr codeName="Sheet2"/>
  <dimension ref="A1:X59"/>
  <sheetViews>
    <sheetView zoomScaleNormal="100" workbookViewId="0">
      <pane ySplit="12" topLeftCell="A13" activePane="bottomLeft" state="frozen"/>
      <selection sqref="A1:XFD1048576"/>
      <selection pane="bottomLeft"/>
    </sheetView>
  </sheetViews>
  <sheetFormatPr baseColWidth="10" defaultRowHeight="16" customHeight="1"/>
  <cols>
    <col min="1" max="1" width="43.83203125" style="5" customWidth="1"/>
    <col min="2" max="2" width="5.1640625" style="7" bestFit="1" customWidth="1"/>
    <col min="3" max="4" width="15.83203125" style="3" bestFit="1" customWidth="1"/>
    <col min="5" max="5" width="2.1640625" style="1" customWidth="1"/>
    <col min="6" max="6" width="0.5" customWidth="1"/>
    <col min="7" max="7" width="2.1640625" customWidth="1"/>
    <col min="8" max="8" width="63" customWidth="1"/>
    <col min="9" max="9" width="5.1640625" style="7" bestFit="1" customWidth="1"/>
    <col min="10" max="11" width="15.83203125" style="3" customWidth="1"/>
    <col min="12" max="12" width="10.83203125" style="1"/>
    <col min="14" max="16384" width="10.83203125" style="1"/>
  </cols>
  <sheetData>
    <row r="1" spans="1:24" ht="16" customHeight="1">
      <c r="A1" s="42" t="s">
        <v>95</v>
      </c>
      <c r="B1" s="43"/>
      <c r="C1" s="44"/>
      <c r="D1" s="44"/>
      <c r="F1" s="23" t="s">
        <v>0</v>
      </c>
      <c r="H1" s="36" t="s">
        <v>94</v>
      </c>
      <c r="I1" s="2"/>
      <c r="L1" s="1" t="s">
        <v>0</v>
      </c>
      <c r="M1" s="35"/>
      <c r="N1" s="33"/>
      <c r="O1" s="33"/>
      <c r="P1" s="33"/>
      <c r="Q1" s="33"/>
      <c r="R1" s="33"/>
      <c r="S1" s="33"/>
      <c r="T1" s="33"/>
      <c r="U1" s="32"/>
      <c r="V1" s="32"/>
      <c r="W1" s="32"/>
      <c r="X1" s="32"/>
    </row>
    <row r="2" spans="1:24" ht="16" customHeight="1">
      <c r="A2" s="42" t="s">
        <v>96</v>
      </c>
      <c r="B2" s="45"/>
      <c r="C2" s="44"/>
      <c r="D2" s="44"/>
      <c r="F2" s="23" t="s">
        <v>0</v>
      </c>
      <c r="H2" s="41" t="s">
        <v>93</v>
      </c>
      <c r="J2" s="158" t="s">
        <v>110</v>
      </c>
      <c r="K2" s="159"/>
      <c r="O2" s="34"/>
      <c r="P2" s="34"/>
      <c r="Q2" s="34"/>
      <c r="R2" s="33"/>
      <c r="S2" s="33"/>
      <c r="T2" s="33"/>
      <c r="U2" s="32"/>
      <c r="V2" s="32"/>
      <c r="W2" s="32"/>
      <c r="X2" s="32"/>
    </row>
    <row r="3" spans="1:24" ht="16" customHeight="1">
      <c r="A3" s="146" t="s">
        <v>66</v>
      </c>
      <c r="B3" s="146"/>
      <c r="C3" s="146"/>
      <c r="D3" s="146"/>
      <c r="E3" s="37"/>
      <c r="F3" s="38" t="s">
        <v>0</v>
      </c>
      <c r="G3" s="39"/>
      <c r="H3" s="154" t="s">
        <v>65</v>
      </c>
      <c r="I3" s="154"/>
      <c r="J3" s="154"/>
      <c r="K3" s="154"/>
      <c r="M3" s="34"/>
      <c r="N3" s="34"/>
      <c r="O3" s="34"/>
      <c r="P3" s="34"/>
      <c r="Q3" s="34"/>
    </row>
    <row r="4" spans="1:24" ht="16" customHeight="1">
      <c r="A4" s="146"/>
      <c r="B4" s="146"/>
      <c r="C4" s="146"/>
      <c r="D4" s="146"/>
      <c r="E4" s="37"/>
      <c r="F4" s="38" t="s">
        <v>0</v>
      </c>
      <c r="G4" s="39"/>
      <c r="H4" s="154"/>
      <c r="I4" s="154"/>
      <c r="J4" s="154"/>
      <c r="K4" s="154"/>
      <c r="M4" s="34"/>
      <c r="N4" s="34"/>
      <c r="O4" s="34"/>
      <c r="P4" s="34"/>
      <c r="Q4" s="34"/>
    </row>
    <row r="5" spans="1:24" ht="16" customHeight="1">
      <c r="A5" s="147"/>
      <c r="B5" s="147"/>
      <c r="C5" s="147"/>
      <c r="D5" s="147"/>
      <c r="E5" s="37"/>
      <c r="F5" s="38" t="s">
        <v>0</v>
      </c>
      <c r="G5" s="39"/>
      <c r="H5" s="155"/>
      <c r="I5" s="155"/>
      <c r="J5" s="155"/>
      <c r="K5" s="155"/>
      <c r="M5" s="34"/>
      <c r="N5" s="34"/>
      <c r="O5" s="34"/>
      <c r="P5" s="34"/>
      <c r="Q5" s="34"/>
    </row>
    <row r="6" spans="1:24" ht="16" customHeight="1">
      <c r="A6" s="28" t="s">
        <v>20</v>
      </c>
      <c r="B6" s="28" t="s">
        <v>21</v>
      </c>
      <c r="C6" s="28" t="s">
        <v>22</v>
      </c>
      <c r="D6" s="28" t="s">
        <v>23</v>
      </c>
      <c r="F6" s="23" t="s">
        <v>0</v>
      </c>
      <c r="H6" s="28" t="s">
        <v>24</v>
      </c>
      <c r="I6" s="28" t="s">
        <v>25</v>
      </c>
      <c r="J6" s="28" t="s">
        <v>26</v>
      </c>
      <c r="K6" s="28" t="s">
        <v>27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4" ht="16" customHeight="1">
      <c r="A7" s="22" t="s">
        <v>11</v>
      </c>
      <c r="B7" s="2"/>
      <c r="C7" s="138" t="s">
        <v>16</v>
      </c>
      <c r="D7" s="138" t="s">
        <v>10</v>
      </c>
      <c r="F7" s="23" t="s">
        <v>0</v>
      </c>
      <c r="H7" s="148" t="str">
        <f ca="1">"©"&amp;RIGHT("0"&amp;MONTH(NOW()),2)&amp;"/"&amp;RIGHT("0"&amp;DAY(NOW())   +   0,2)&amp;"/"&amp;YEAR(NOW())&amp;" LAWRENCE                          GERARD BRUNN, CPA (PA), MBA"</f>
        <v>©06/28/2025 LAWRENCE                          GERARD BRUNN, CPA (PA), MBA</v>
      </c>
      <c r="I7" s="149"/>
      <c r="J7" s="138" t="s">
        <v>16</v>
      </c>
      <c r="K7" s="138" t="s">
        <v>10</v>
      </c>
      <c r="M7" s="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24" ht="16" customHeight="1">
      <c r="A8" s="29" t="s">
        <v>12</v>
      </c>
      <c r="B8" s="2"/>
      <c r="C8" s="133" t="s">
        <v>184</v>
      </c>
      <c r="D8" s="133" t="s">
        <v>184</v>
      </c>
      <c r="F8" s="23" t="s">
        <v>0</v>
      </c>
      <c r="H8" s="150"/>
      <c r="I8" s="151"/>
      <c r="J8" s="133" t="s">
        <v>184</v>
      </c>
      <c r="K8" s="133" t="s">
        <v>184</v>
      </c>
      <c r="M8" s="1"/>
    </row>
    <row r="9" spans="1:24" ht="16" customHeight="1">
      <c r="A9" s="30" t="s">
        <v>13</v>
      </c>
      <c r="B9" s="2"/>
      <c r="C9" s="133" t="s">
        <v>3</v>
      </c>
      <c r="D9" s="133" t="s">
        <v>3</v>
      </c>
      <c r="F9" s="23" t="s">
        <v>0</v>
      </c>
      <c r="H9" s="150"/>
      <c r="I9" s="151"/>
      <c r="J9" s="133" t="s">
        <v>3</v>
      </c>
      <c r="K9" s="133" t="s">
        <v>3</v>
      </c>
      <c r="M9" s="1"/>
    </row>
    <row r="10" spans="1:24" ht="16" customHeight="1">
      <c r="A10" s="22" t="s">
        <v>19</v>
      </c>
      <c r="B10" s="2"/>
      <c r="C10" s="133" t="s">
        <v>5</v>
      </c>
      <c r="D10" s="133" t="s">
        <v>5</v>
      </c>
      <c r="F10" s="23" t="s">
        <v>0</v>
      </c>
      <c r="H10" s="150"/>
      <c r="I10" s="151"/>
      <c r="J10" s="133" t="s">
        <v>5</v>
      </c>
      <c r="K10" s="133" t="s">
        <v>5</v>
      </c>
      <c r="M10" s="1"/>
    </row>
    <row r="11" spans="1:24" ht="16" customHeight="1">
      <c r="A11" s="27" t="s">
        <v>14</v>
      </c>
      <c r="B11" s="2"/>
      <c r="C11" s="133" t="s">
        <v>4</v>
      </c>
      <c r="D11" s="133" t="s">
        <v>4</v>
      </c>
      <c r="F11" s="23" t="s">
        <v>0</v>
      </c>
      <c r="H11" s="152"/>
      <c r="I11" s="153"/>
      <c r="J11" s="133" t="s">
        <v>4</v>
      </c>
      <c r="K11" s="133" t="s">
        <v>4</v>
      </c>
      <c r="M11" s="1"/>
    </row>
    <row r="12" spans="1:24" ht="16" customHeight="1">
      <c r="A12" s="20" t="s">
        <v>9</v>
      </c>
      <c r="B12" s="6" t="s">
        <v>1</v>
      </c>
      <c r="C12" s="134" t="s">
        <v>6</v>
      </c>
      <c r="D12" s="134" t="s">
        <v>6</v>
      </c>
      <c r="F12" s="23" t="s">
        <v>0</v>
      </c>
      <c r="H12" s="137" t="s">
        <v>15</v>
      </c>
      <c r="I12" s="6" t="s">
        <v>1</v>
      </c>
      <c r="J12" s="134" t="s">
        <v>6</v>
      </c>
      <c r="K12" s="134" t="s">
        <v>6</v>
      </c>
      <c r="M12" s="1"/>
    </row>
    <row r="13" spans="1:24" ht="16" customHeight="1">
      <c r="A13" s="9"/>
      <c r="B13" s="8"/>
      <c r="F13" s="23" t="s">
        <v>0</v>
      </c>
      <c r="H13" s="5" t="s">
        <v>115</v>
      </c>
      <c r="I13" s="57" t="s">
        <v>17</v>
      </c>
      <c r="K13" s="3">
        <f>C56</f>
        <v>-52882258</v>
      </c>
      <c r="M13" s="1"/>
    </row>
    <row r="14" spans="1:24" ht="16" customHeight="1">
      <c r="A14" s="12"/>
      <c r="B14" s="13"/>
      <c r="C14" s="15"/>
      <c r="F14" s="23" t="s">
        <v>0</v>
      </c>
      <c r="H14" s="24"/>
      <c r="I14" s="66"/>
      <c r="M14" s="1"/>
    </row>
    <row r="15" spans="1:24" ht="16" customHeight="1">
      <c r="A15" s="9"/>
      <c r="B15" s="8"/>
      <c r="F15" s="23" t="s">
        <v>0</v>
      </c>
      <c r="H15" s="47" t="s">
        <v>72</v>
      </c>
      <c r="I15" s="58" t="s">
        <v>17</v>
      </c>
      <c r="J15" s="46"/>
      <c r="K15" s="46">
        <f>'2018 Audit 1'!K15</f>
        <v>-35618620</v>
      </c>
      <c r="M15" s="1"/>
    </row>
    <row r="16" spans="1:24" ht="16" customHeight="1">
      <c r="A16" s="9"/>
      <c r="B16" s="8"/>
      <c r="F16" s="23" t="s">
        <v>0</v>
      </c>
      <c r="H16" s="24"/>
      <c r="I16" s="66"/>
      <c r="M16" s="1"/>
    </row>
    <row r="17" spans="1:13" ht="16" customHeight="1">
      <c r="A17" s="12"/>
      <c r="B17" s="13"/>
      <c r="C17" s="15"/>
      <c r="F17" s="23" t="s">
        <v>0</v>
      </c>
      <c r="H17" s="47" t="s">
        <v>74</v>
      </c>
      <c r="I17" s="58" t="s">
        <v>17</v>
      </c>
      <c r="J17" s="46"/>
      <c r="K17" s="46">
        <f>'2018 Audit 1'!K17</f>
        <v>-19254769</v>
      </c>
      <c r="M17" s="1"/>
    </row>
    <row r="18" spans="1:13" ht="16" customHeight="1">
      <c r="A18" s="9"/>
      <c r="B18" s="8"/>
      <c r="F18" s="23" t="s">
        <v>0</v>
      </c>
      <c r="H18" s="47" t="s">
        <v>75</v>
      </c>
      <c r="I18" s="58" t="s">
        <v>17</v>
      </c>
      <c r="J18" s="46"/>
      <c r="K18" s="46">
        <f>'2018 Audit 1'!K18</f>
        <v>0</v>
      </c>
      <c r="M18" s="1"/>
    </row>
    <row r="19" spans="1:13" ht="16" customHeight="1">
      <c r="F19" s="23" t="s">
        <v>0</v>
      </c>
      <c r="H19" s="24"/>
      <c r="I19" s="66"/>
      <c r="M19" s="1"/>
    </row>
    <row r="20" spans="1:13" ht="16" customHeight="1">
      <c r="A20" s="4"/>
      <c r="B20" s="18"/>
      <c r="F20" s="23" t="s">
        <v>0</v>
      </c>
      <c r="H20" s="47" t="s">
        <v>77</v>
      </c>
      <c r="I20" s="58" t="s">
        <v>17</v>
      </c>
      <c r="J20" s="46"/>
      <c r="K20" s="46">
        <f>'2018 Audit 1'!K20</f>
        <v>-73256</v>
      </c>
      <c r="M20" s="1"/>
    </row>
    <row r="21" spans="1:13" ht="16" customHeight="1">
      <c r="A21" s="4"/>
      <c r="B21" s="18"/>
      <c r="F21" s="23" t="s">
        <v>0</v>
      </c>
      <c r="H21" s="24"/>
      <c r="I21" s="66"/>
      <c r="M21" s="1"/>
    </row>
    <row r="22" spans="1:13" ht="16" customHeight="1">
      <c r="A22" s="4"/>
      <c r="B22" s="18"/>
      <c r="F22" s="23" t="s">
        <v>0</v>
      </c>
      <c r="H22" s="50" t="s">
        <v>79</v>
      </c>
      <c r="I22" s="58" t="s">
        <v>17</v>
      </c>
      <c r="J22" s="46"/>
      <c r="K22" s="46">
        <f>'2018 Audit 1'!K22</f>
        <v>52882258</v>
      </c>
      <c r="M22" s="1"/>
    </row>
    <row r="23" spans="1:13" ht="16" customHeight="1">
      <c r="A23" s="4"/>
      <c r="B23" s="18"/>
      <c r="F23" s="23" t="s">
        <v>0</v>
      </c>
      <c r="H23" s="24"/>
      <c r="I23" s="66"/>
      <c r="M23" s="1"/>
    </row>
    <row r="24" spans="1:13" ht="16" customHeight="1">
      <c r="A24" s="4"/>
      <c r="B24" s="18"/>
      <c r="F24" s="23" t="s">
        <v>0</v>
      </c>
      <c r="H24" s="24"/>
      <c r="I24" s="66"/>
      <c r="M24" s="1"/>
    </row>
    <row r="25" spans="1:13" ht="16" customHeight="1">
      <c r="A25" s="49" t="s">
        <v>45</v>
      </c>
      <c r="B25" s="51" t="s">
        <v>7</v>
      </c>
      <c r="C25" s="46"/>
      <c r="D25" s="46">
        <f>'2018 Audit 1'!D25</f>
        <v>-52882258</v>
      </c>
      <c r="F25" s="23" t="s">
        <v>0</v>
      </c>
      <c r="H25" s="24"/>
      <c r="I25" s="66"/>
      <c r="M25" s="1"/>
    </row>
    <row r="26" spans="1:13" ht="16" customHeight="1">
      <c r="A26" s="16"/>
      <c r="B26" s="19"/>
      <c r="C26" s="15"/>
      <c r="F26" s="23" t="s">
        <v>0</v>
      </c>
      <c r="H26" s="24"/>
      <c r="I26" s="66"/>
      <c r="M26" s="1"/>
    </row>
    <row r="27" spans="1:13" ht="16" customHeight="1">
      <c r="A27" s="4" t="s">
        <v>48</v>
      </c>
      <c r="B27" s="18" t="s">
        <v>7</v>
      </c>
      <c r="C27" s="3">
        <f>SUM(D$20:D27)</f>
        <v>-52882258</v>
      </c>
      <c r="F27" s="23" t="s">
        <v>0</v>
      </c>
      <c r="H27" s="24"/>
      <c r="I27" s="66"/>
      <c r="M27" s="1"/>
    </row>
    <row r="28" spans="1:13" ht="16" customHeight="1">
      <c r="A28" s="17" t="s">
        <v>0</v>
      </c>
      <c r="B28" s="14"/>
      <c r="C28" s="15"/>
      <c r="F28" s="23" t="s">
        <v>0</v>
      </c>
      <c r="H28" s="24" t="s">
        <v>113</v>
      </c>
      <c r="I28" s="66"/>
      <c r="M28" s="1"/>
    </row>
    <row r="29" spans="1:13" ht="16" customHeight="1">
      <c r="A29" s="5" t="s">
        <v>49</v>
      </c>
      <c r="C29" s="3">
        <f>C18+C27</f>
        <v>-52882258</v>
      </c>
      <c r="F29" s="23" t="s">
        <v>0</v>
      </c>
      <c r="H29" s="24"/>
      <c r="I29" s="66"/>
      <c r="M29" s="1"/>
    </row>
    <row r="30" spans="1:13" ht="16" customHeight="1">
      <c r="A30" s="5" t="s">
        <v>0</v>
      </c>
      <c r="F30" s="23" t="s">
        <v>0</v>
      </c>
      <c r="H30" s="24"/>
      <c r="I30" s="66"/>
      <c r="M30" s="1"/>
    </row>
    <row r="31" spans="1:13" ht="16" customHeight="1">
      <c r="A31" s="17"/>
      <c r="B31" s="14"/>
      <c r="C31" s="15"/>
      <c r="F31" s="23" t="s">
        <v>0</v>
      </c>
      <c r="H31" s="24"/>
      <c r="I31" s="66"/>
      <c r="M31" s="1"/>
    </row>
    <row r="32" spans="1:13" ht="16" customHeight="1">
      <c r="A32" s="5" t="s">
        <v>51</v>
      </c>
      <c r="C32" s="3">
        <f>C29+D31</f>
        <v>-52882258</v>
      </c>
      <c r="F32" s="23" t="s">
        <v>0</v>
      </c>
      <c r="H32" s="24"/>
      <c r="I32" s="66"/>
      <c r="M32" s="1"/>
    </row>
    <row r="33" spans="1:13" ht="16" customHeight="1">
      <c r="A33" s="17"/>
      <c r="B33" s="14"/>
      <c r="C33" s="15"/>
      <c r="F33" s="23" t="s">
        <v>0</v>
      </c>
      <c r="H33" s="24"/>
      <c r="I33" s="66"/>
      <c r="M33" s="1"/>
    </row>
    <row r="34" spans="1:13" ht="16" customHeight="1">
      <c r="A34" s="5" t="s">
        <v>50</v>
      </c>
      <c r="C34" s="3">
        <f>C32+D33</f>
        <v>-52882258</v>
      </c>
      <c r="F34" s="23" t="s">
        <v>0</v>
      </c>
      <c r="H34" s="24"/>
      <c r="I34" s="66"/>
      <c r="M34" s="1"/>
    </row>
    <row r="35" spans="1:13" ht="16" customHeight="1">
      <c r="A35" s="5" t="s">
        <v>0</v>
      </c>
      <c r="F35" s="23" t="s">
        <v>0</v>
      </c>
      <c r="H35" s="24"/>
      <c r="I35" s="66"/>
      <c r="M35" s="1"/>
    </row>
    <row r="36" spans="1:13" ht="16" customHeight="1">
      <c r="A36" s="48" t="s">
        <v>39</v>
      </c>
      <c r="B36" s="52" t="s">
        <v>8</v>
      </c>
      <c r="C36" s="46"/>
      <c r="D36" s="46">
        <f>'2018 Audit 1'!D36</f>
        <v>2246147</v>
      </c>
      <c r="F36" s="23" t="s">
        <v>0</v>
      </c>
      <c r="H36" s="25"/>
      <c r="I36" s="67"/>
      <c r="J36" s="15"/>
      <c r="M36" s="1"/>
    </row>
    <row r="37" spans="1:13" ht="16" customHeight="1">
      <c r="A37" s="48" t="s">
        <v>40</v>
      </c>
      <c r="B37" s="52" t="s">
        <v>8</v>
      </c>
      <c r="C37" s="46"/>
      <c r="D37" s="46">
        <f>'2018 Audit 1'!D37</f>
        <v>9669401</v>
      </c>
      <c r="F37" s="23" t="s">
        <v>0</v>
      </c>
      <c r="H37" s="24" t="s">
        <v>54</v>
      </c>
      <c r="I37" s="60" t="s">
        <v>18</v>
      </c>
      <c r="J37" s="3">
        <f>SUM(K13:K36)</f>
        <v>-54946645</v>
      </c>
      <c r="M37" s="1"/>
    </row>
    <row r="38" spans="1:13" ht="16" customHeight="1">
      <c r="F38" s="23" t="s">
        <v>0</v>
      </c>
      <c r="H38" s="24" t="s">
        <v>0</v>
      </c>
      <c r="I38" s="61"/>
      <c r="M38" s="1"/>
    </row>
    <row r="39" spans="1:13" ht="16" customHeight="1">
      <c r="F39" s="23" t="s">
        <v>0</v>
      </c>
      <c r="H39" s="24"/>
      <c r="I39" s="66"/>
      <c r="M39" s="1"/>
    </row>
    <row r="40" spans="1:13" ht="16" customHeight="1">
      <c r="A40" s="48" t="s">
        <v>43</v>
      </c>
      <c r="B40" s="52" t="s">
        <v>8</v>
      </c>
      <c r="C40" s="46"/>
      <c r="D40" s="46">
        <f>'2018 Audit 1'!D40</f>
        <v>-719764</v>
      </c>
      <c r="F40" s="23" t="s">
        <v>0</v>
      </c>
      <c r="H40" s="24"/>
      <c r="I40" s="66"/>
      <c r="M40" s="1"/>
    </row>
    <row r="41" spans="1:13" ht="16" customHeight="1">
      <c r="A41" s="17"/>
      <c r="B41" s="14"/>
      <c r="C41" s="15"/>
      <c r="F41" s="23" t="s">
        <v>0</v>
      </c>
      <c r="H41" s="24" t="s">
        <v>131</v>
      </c>
      <c r="I41" s="66"/>
      <c r="M41" s="1"/>
    </row>
    <row r="42" spans="1:13" ht="16" customHeight="1">
      <c r="A42" s="5" t="s">
        <v>53</v>
      </c>
      <c r="C42" s="3">
        <f>C34+SUM(D36:D41)</f>
        <v>-41686474</v>
      </c>
      <c r="F42" s="23" t="s">
        <v>0</v>
      </c>
      <c r="H42" s="25" t="s">
        <v>130</v>
      </c>
      <c r="I42" s="67"/>
      <c r="J42" s="15"/>
      <c r="M42" s="1"/>
    </row>
    <row r="43" spans="1:13" ht="16" customHeight="1">
      <c r="A43" s="5" t="s">
        <v>0</v>
      </c>
      <c r="F43" s="23" t="s">
        <v>0</v>
      </c>
      <c r="H43" s="24" t="s">
        <v>64</v>
      </c>
      <c r="I43" s="60" t="s">
        <v>18</v>
      </c>
      <c r="J43" s="3">
        <f>SUM(K39:K42)</f>
        <v>0</v>
      </c>
      <c r="M43" s="1"/>
    </row>
    <row r="44" spans="1:13" ht="16" customHeight="1">
      <c r="F44" s="23" t="s">
        <v>0</v>
      </c>
      <c r="H44" s="24" t="s">
        <v>0</v>
      </c>
      <c r="I44" s="61"/>
      <c r="M44" s="1"/>
    </row>
    <row r="45" spans="1:13" ht="16" customHeight="1">
      <c r="F45" s="23" t="s">
        <v>0</v>
      </c>
      <c r="H45" s="40"/>
      <c r="I45" s="68"/>
      <c r="M45" s="1"/>
    </row>
    <row r="46" spans="1:13" ht="16" customHeight="1">
      <c r="A46" s="48" t="s">
        <v>100</v>
      </c>
      <c r="B46" s="52" t="s">
        <v>8</v>
      </c>
      <c r="C46" s="46"/>
      <c r="D46" s="46">
        <f>'2018 Audit 1'!D46</f>
        <v>719764</v>
      </c>
      <c r="F46" s="23" t="s">
        <v>0</v>
      </c>
      <c r="H46" s="47" t="s">
        <v>59</v>
      </c>
      <c r="I46" s="58" t="s">
        <v>17</v>
      </c>
      <c r="J46" s="46"/>
      <c r="K46" s="46">
        <f>'2018 Audit 1'!K46</f>
        <v>35618620</v>
      </c>
      <c r="M46" s="1"/>
    </row>
    <row r="47" spans="1:13" ht="16" customHeight="1">
      <c r="A47" s="48" t="s">
        <v>101</v>
      </c>
      <c r="B47" s="52" t="s">
        <v>8</v>
      </c>
      <c r="C47" s="46"/>
      <c r="D47" s="46">
        <f>'2018 Audit 1'!D47</f>
        <v>-2246147</v>
      </c>
      <c r="F47" s="23" t="s">
        <v>0</v>
      </c>
      <c r="H47" s="47" t="s">
        <v>60</v>
      </c>
      <c r="I47" s="58" t="s">
        <v>17</v>
      </c>
      <c r="J47" s="46"/>
      <c r="K47" s="46">
        <f>'2018 Audit 1'!K47</f>
        <v>19254769</v>
      </c>
      <c r="M47" s="1"/>
    </row>
    <row r="48" spans="1:13" ht="16" customHeight="1">
      <c r="A48" s="48" t="s">
        <v>102</v>
      </c>
      <c r="B48" s="52" t="s">
        <v>8</v>
      </c>
      <c r="C48" s="46"/>
      <c r="D48" s="46">
        <f>'2018 Audit 1'!D48</f>
        <v>-9669401</v>
      </c>
      <c r="F48" s="23" t="s">
        <v>0</v>
      </c>
      <c r="H48" s="47" t="s">
        <v>58</v>
      </c>
      <c r="I48" s="58" t="s">
        <v>17</v>
      </c>
      <c r="J48" s="46"/>
      <c r="K48" s="46">
        <f>'2018 Audit 1'!K48</f>
        <v>0</v>
      </c>
      <c r="M48" s="1"/>
    </row>
    <row r="49" spans="1:13" ht="16" customHeight="1">
      <c r="F49" s="23" t="s">
        <v>0</v>
      </c>
      <c r="H49" s="40"/>
      <c r="I49" s="68"/>
      <c r="M49" s="1"/>
    </row>
    <row r="50" spans="1:13" ht="16" customHeight="1">
      <c r="F50" s="23" t="s">
        <v>0</v>
      </c>
      <c r="H50" s="54" t="s">
        <v>62</v>
      </c>
      <c r="I50" s="59" t="s">
        <v>17</v>
      </c>
      <c r="J50" s="53"/>
      <c r="K50" s="46">
        <f>'2018 Audit 1'!K50</f>
        <v>73256</v>
      </c>
      <c r="M50" s="1"/>
    </row>
    <row r="51" spans="1:13" ht="16" customHeight="1">
      <c r="F51" s="23" t="s">
        <v>0</v>
      </c>
      <c r="H51" s="24" t="s">
        <v>63</v>
      </c>
      <c r="I51" s="60" t="s">
        <v>18</v>
      </c>
      <c r="J51" s="3">
        <f>SUM(K45:K50)</f>
        <v>54946645</v>
      </c>
      <c r="M51" s="1"/>
    </row>
    <row r="52" spans="1:13" ht="16" customHeight="1">
      <c r="F52" s="23" t="s">
        <v>0</v>
      </c>
      <c r="H52" s="25" t="s">
        <v>0</v>
      </c>
      <c r="I52" s="62"/>
      <c r="J52" s="15"/>
      <c r="M52" s="1"/>
    </row>
    <row r="53" spans="1:13" ht="16" customHeight="1">
      <c r="F53" s="23" t="s">
        <v>0</v>
      </c>
      <c r="H53" s="40" t="s">
        <v>69</v>
      </c>
      <c r="I53" s="60" t="s">
        <v>18</v>
      </c>
      <c r="J53" s="3">
        <f>J37+J43+J51</f>
        <v>0</v>
      </c>
      <c r="M53" s="1"/>
    </row>
    <row r="54" spans="1:13" ht="16" customHeight="1">
      <c r="F54" s="23" t="s">
        <v>0</v>
      </c>
      <c r="H54" s="24" t="s">
        <v>0</v>
      </c>
      <c r="I54" s="63"/>
      <c r="M54" s="1"/>
    </row>
    <row r="55" spans="1:13" ht="16" customHeight="1">
      <c r="A55" s="17"/>
      <c r="B55" s="14"/>
      <c r="C55" s="15"/>
      <c r="F55" s="23" t="s">
        <v>0</v>
      </c>
      <c r="H55" s="55"/>
      <c r="I55" s="69"/>
      <c r="J55" s="15"/>
      <c r="M55" s="1"/>
    </row>
    <row r="56" spans="1:13" ht="16" customHeight="1">
      <c r="A56" s="5" t="s">
        <v>114</v>
      </c>
      <c r="C56" s="3">
        <f>C42+SUM(D44:D55)</f>
        <v>-52882258</v>
      </c>
      <c r="F56" s="23" t="s">
        <v>0</v>
      </c>
      <c r="H56" s="24" t="s">
        <v>68</v>
      </c>
      <c r="I56" s="58" t="s">
        <v>17</v>
      </c>
      <c r="J56" s="3">
        <f>J53+K55</f>
        <v>0</v>
      </c>
      <c r="M56" s="1"/>
    </row>
    <row r="57" spans="1:13" ht="16" customHeight="1">
      <c r="A57" s="5" t="s">
        <v>0</v>
      </c>
      <c r="K57"/>
      <c r="M57" s="1"/>
    </row>
    <row r="58" spans="1:13" ht="16" customHeight="1">
      <c r="A58" s="5" t="s">
        <v>0</v>
      </c>
      <c r="K58" s="1"/>
    </row>
    <row r="59" spans="1:13" ht="16" customHeight="1">
      <c r="A59" s="5" t="s">
        <v>0</v>
      </c>
      <c r="K59" s="1"/>
    </row>
  </sheetData>
  <mergeCells count="4">
    <mergeCell ref="A3:D5"/>
    <mergeCell ref="H3:K5"/>
    <mergeCell ref="H7:I11"/>
    <mergeCell ref="J2:K2"/>
  </mergeCells>
  <conditionalFormatting sqref="A1:K1048576">
    <cfRule type="cellIs" dxfId="11" priority="3" operator="equal">
      <formula>0</formula>
    </cfRule>
    <cfRule type="cellIs" dxfId="10" priority="4" operator="lessThan">
      <formula>0</formula>
    </cfRule>
  </conditionalFormatting>
  <printOptions horizontalCentered="1"/>
  <pageMargins left="0.25" right="0.25" top="0.25" bottom="0.25" header="0.3" footer="0.3"/>
  <pageSetup scale="68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7920-14A1-C642-BE7A-8FE12CACFA2D}">
  <sheetPr codeName="Sheet3"/>
  <dimension ref="A1:X59"/>
  <sheetViews>
    <sheetView zoomScaleNormal="100" workbookViewId="0">
      <pane ySplit="12" topLeftCell="A13" activePane="bottomLeft" state="frozen"/>
      <selection sqref="A1:XFD1048576"/>
      <selection pane="bottomLeft"/>
    </sheetView>
  </sheetViews>
  <sheetFormatPr baseColWidth="10" defaultRowHeight="16" customHeight="1"/>
  <cols>
    <col min="1" max="1" width="43.83203125" style="5" customWidth="1"/>
    <col min="2" max="2" width="5.1640625" style="7" bestFit="1" customWidth="1"/>
    <col min="3" max="4" width="15.83203125" style="3" bestFit="1" customWidth="1"/>
    <col min="5" max="5" width="2.1640625" style="1" customWidth="1"/>
    <col min="6" max="6" width="0.5" customWidth="1"/>
    <col min="7" max="7" width="2.1640625" customWidth="1"/>
    <col min="8" max="8" width="63" customWidth="1"/>
    <col min="9" max="9" width="5.1640625" style="7" bestFit="1" customWidth="1"/>
    <col min="10" max="11" width="15.83203125" style="3" customWidth="1"/>
    <col min="12" max="12" width="10.83203125" style="1"/>
    <col min="14" max="16384" width="10.83203125" style="1"/>
  </cols>
  <sheetData>
    <row r="1" spans="1:24" ht="16" customHeight="1">
      <c r="A1" s="42" t="s">
        <v>95</v>
      </c>
      <c r="B1" s="43"/>
      <c r="C1" s="44"/>
      <c r="D1" s="44"/>
      <c r="F1" s="23" t="s">
        <v>0</v>
      </c>
      <c r="H1" s="36" t="s">
        <v>94</v>
      </c>
      <c r="I1" s="2"/>
      <c r="L1" s="1" t="s">
        <v>0</v>
      </c>
      <c r="M1" s="35"/>
      <c r="N1" s="33"/>
      <c r="O1" s="33"/>
      <c r="P1" s="33"/>
      <c r="Q1" s="33"/>
      <c r="R1" s="33"/>
      <c r="S1" s="33"/>
      <c r="T1" s="33"/>
      <c r="U1" s="32"/>
      <c r="V1" s="32"/>
      <c r="W1" s="32"/>
      <c r="X1" s="32"/>
    </row>
    <row r="2" spans="1:24" ht="16" customHeight="1">
      <c r="A2" s="42" t="s">
        <v>96</v>
      </c>
      <c r="B2" s="45"/>
      <c r="C2" s="44"/>
      <c r="D2" s="44"/>
      <c r="F2" s="23" t="s">
        <v>0</v>
      </c>
      <c r="H2" s="41" t="s">
        <v>93</v>
      </c>
      <c r="J2" s="160" t="s">
        <v>112</v>
      </c>
      <c r="K2" s="161"/>
      <c r="O2" s="34"/>
      <c r="P2" s="34"/>
      <c r="Q2" s="34"/>
      <c r="R2" s="33"/>
      <c r="S2" s="33"/>
      <c r="T2" s="33"/>
      <c r="U2" s="32"/>
      <c r="V2" s="32"/>
      <c r="W2" s="32"/>
      <c r="X2" s="32"/>
    </row>
    <row r="3" spans="1:24" ht="16" customHeight="1">
      <c r="A3" s="146" t="s">
        <v>66</v>
      </c>
      <c r="B3" s="146"/>
      <c r="C3" s="146"/>
      <c r="D3" s="146"/>
      <c r="E3" s="37"/>
      <c r="F3" s="38" t="s">
        <v>0</v>
      </c>
      <c r="G3" s="39"/>
      <c r="H3" s="154" t="s">
        <v>65</v>
      </c>
      <c r="I3" s="154"/>
      <c r="J3" s="154"/>
      <c r="K3" s="154"/>
      <c r="M3" s="34"/>
      <c r="N3" s="34"/>
      <c r="O3" s="34"/>
      <c r="P3" s="34"/>
      <c r="Q3" s="34"/>
    </row>
    <row r="4" spans="1:24" ht="16" customHeight="1">
      <c r="A4" s="146"/>
      <c r="B4" s="146"/>
      <c r="C4" s="146"/>
      <c r="D4" s="146"/>
      <c r="E4" s="37"/>
      <c r="F4" s="38" t="s">
        <v>0</v>
      </c>
      <c r="G4" s="39"/>
      <c r="H4" s="154"/>
      <c r="I4" s="154"/>
      <c r="J4" s="154"/>
      <c r="K4" s="154"/>
      <c r="M4" s="34"/>
      <c r="N4" s="34"/>
      <c r="O4" s="34"/>
      <c r="P4" s="34"/>
      <c r="Q4" s="34"/>
    </row>
    <row r="5" spans="1:24" ht="16" customHeight="1">
      <c r="A5" s="147"/>
      <c r="B5" s="147"/>
      <c r="C5" s="147"/>
      <c r="D5" s="147"/>
      <c r="E5" s="37"/>
      <c r="F5" s="38" t="s">
        <v>0</v>
      </c>
      <c r="G5" s="39"/>
      <c r="H5" s="155"/>
      <c r="I5" s="155"/>
      <c r="J5" s="155"/>
      <c r="K5" s="155"/>
      <c r="M5" s="34"/>
      <c r="N5" s="34"/>
      <c r="O5" s="34"/>
      <c r="P5" s="34"/>
      <c r="Q5" s="34"/>
    </row>
    <row r="6" spans="1:24" ht="16" customHeight="1">
      <c r="A6" s="28" t="s">
        <v>20</v>
      </c>
      <c r="B6" s="28" t="s">
        <v>21</v>
      </c>
      <c r="C6" s="28" t="s">
        <v>22</v>
      </c>
      <c r="D6" s="28" t="s">
        <v>23</v>
      </c>
      <c r="F6" s="23" t="s">
        <v>0</v>
      </c>
      <c r="H6" s="28" t="s">
        <v>24</v>
      </c>
      <c r="I6" s="28" t="s">
        <v>25</v>
      </c>
      <c r="J6" s="28" t="s">
        <v>26</v>
      </c>
      <c r="K6" s="28" t="s">
        <v>27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</row>
    <row r="7" spans="1:24" ht="16" customHeight="1">
      <c r="A7" s="22" t="s">
        <v>11</v>
      </c>
      <c r="B7" s="2"/>
      <c r="C7" s="138" t="s">
        <v>16</v>
      </c>
      <c r="D7" s="138" t="s">
        <v>10</v>
      </c>
      <c r="F7" s="23" t="s">
        <v>0</v>
      </c>
      <c r="H7" s="148" t="str">
        <f ca="1">"©"&amp;RIGHT("0"&amp;MONTH(NOW()),2)&amp;"/"&amp;RIGHT("0"&amp;DAY(NOW())   +   0,2)&amp;"/"&amp;YEAR(NOW())&amp;" LAWRENCE                          GERARD BRUNN, CPA (PA), MBA"</f>
        <v>©06/28/2025 LAWRENCE                          GERARD BRUNN, CPA (PA), MBA</v>
      </c>
      <c r="I7" s="149"/>
      <c r="J7" s="138" t="s">
        <v>16</v>
      </c>
      <c r="K7" s="138" t="s">
        <v>10</v>
      </c>
      <c r="M7" s="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24" ht="16" customHeight="1">
      <c r="A8" s="29" t="s">
        <v>12</v>
      </c>
      <c r="B8" s="2"/>
      <c r="C8" s="133" t="s">
        <v>184</v>
      </c>
      <c r="D8" s="133" t="s">
        <v>184</v>
      </c>
      <c r="F8" s="23" t="s">
        <v>0</v>
      </c>
      <c r="H8" s="150"/>
      <c r="I8" s="151"/>
      <c r="J8" s="133" t="s">
        <v>184</v>
      </c>
      <c r="K8" s="133" t="s">
        <v>184</v>
      </c>
      <c r="M8" s="1"/>
    </row>
    <row r="9" spans="1:24" ht="16" customHeight="1">
      <c r="A9" s="30" t="s">
        <v>13</v>
      </c>
      <c r="B9" s="2"/>
      <c r="C9" s="133" t="s">
        <v>3</v>
      </c>
      <c r="D9" s="133" t="s">
        <v>3</v>
      </c>
      <c r="F9" s="23" t="s">
        <v>0</v>
      </c>
      <c r="H9" s="150"/>
      <c r="I9" s="151"/>
      <c r="J9" s="133" t="s">
        <v>3</v>
      </c>
      <c r="K9" s="133" t="s">
        <v>3</v>
      </c>
      <c r="M9" s="1"/>
    </row>
    <row r="10" spans="1:24" ht="16" customHeight="1">
      <c r="A10" s="22" t="s">
        <v>19</v>
      </c>
      <c r="B10" s="2"/>
      <c r="C10" s="133" t="s">
        <v>5</v>
      </c>
      <c r="D10" s="133" t="s">
        <v>5</v>
      </c>
      <c r="F10" s="23" t="s">
        <v>0</v>
      </c>
      <c r="H10" s="150"/>
      <c r="I10" s="151"/>
      <c r="J10" s="133" t="s">
        <v>5</v>
      </c>
      <c r="K10" s="133" t="s">
        <v>5</v>
      </c>
      <c r="M10" s="1"/>
    </row>
    <row r="11" spans="1:24" ht="16" customHeight="1">
      <c r="A11" s="27" t="s">
        <v>14</v>
      </c>
      <c r="B11" s="2"/>
      <c r="C11" s="133" t="s">
        <v>4</v>
      </c>
      <c r="D11" s="133" t="s">
        <v>4</v>
      </c>
      <c r="F11" s="23" t="s">
        <v>0</v>
      </c>
      <c r="H11" s="152"/>
      <c r="I11" s="153"/>
      <c r="J11" s="133" t="s">
        <v>4</v>
      </c>
      <c r="K11" s="133" t="s">
        <v>4</v>
      </c>
      <c r="M11" s="1"/>
    </row>
    <row r="12" spans="1:24" ht="16" customHeight="1">
      <c r="A12" s="20" t="s">
        <v>9</v>
      </c>
      <c r="B12" s="6" t="s">
        <v>1</v>
      </c>
      <c r="C12" s="134" t="s">
        <v>6</v>
      </c>
      <c r="D12" s="134" t="s">
        <v>6</v>
      </c>
      <c r="F12" s="23" t="s">
        <v>0</v>
      </c>
      <c r="H12" s="137" t="s">
        <v>15</v>
      </c>
      <c r="I12" s="6" t="s">
        <v>1</v>
      </c>
      <c r="J12" s="134" t="s">
        <v>6</v>
      </c>
      <c r="K12" s="134" t="s">
        <v>6</v>
      </c>
      <c r="M12" s="1"/>
    </row>
    <row r="13" spans="1:24" ht="16" customHeight="1">
      <c r="A13" s="9" t="s">
        <v>28</v>
      </c>
      <c r="B13" s="8" t="s">
        <v>2</v>
      </c>
      <c r="C13" s="143" t="s">
        <v>186</v>
      </c>
      <c r="D13" s="3">
        <f>'2018 Audit 1'!D13-'2018 Audit 2'!D13</f>
        <v>1293823716</v>
      </c>
      <c r="F13" s="23" t="s">
        <v>0</v>
      </c>
      <c r="H13" s="5" t="s">
        <v>70</v>
      </c>
      <c r="I13" s="57" t="s">
        <v>17</v>
      </c>
      <c r="K13" s="26">
        <f>C56</f>
        <v>164547881</v>
      </c>
      <c r="M13" s="1"/>
    </row>
    <row r="14" spans="1:24" ht="16" customHeight="1">
      <c r="A14" s="12" t="s">
        <v>30</v>
      </c>
      <c r="B14" s="13" t="s">
        <v>2</v>
      </c>
      <c r="C14" s="144" t="s">
        <v>186</v>
      </c>
      <c r="D14" s="3">
        <f>'2018 Audit 1'!D14-'2018 Audit 2'!D14</f>
        <v>-14000000</v>
      </c>
      <c r="F14" s="23" t="s">
        <v>0</v>
      </c>
      <c r="H14" s="24" t="s">
        <v>71</v>
      </c>
      <c r="I14" s="58" t="s">
        <v>17</v>
      </c>
      <c r="K14" s="3">
        <f>'2018 Audit 1'!K14-'2018 Audit 2'!K14</f>
        <v>14786</v>
      </c>
      <c r="M14" s="1"/>
    </row>
    <row r="15" spans="1:24" ht="16" customHeight="1">
      <c r="A15" s="9" t="s">
        <v>46</v>
      </c>
      <c r="B15" s="8" t="s">
        <v>2</v>
      </c>
      <c r="C15" s="3">
        <f>SUM(D$13:D15)</f>
        <v>1279823716</v>
      </c>
      <c r="D15" s="145" t="s">
        <v>185</v>
      </c>
      <c r="F15" s="23" t="s">
        <v>0</v>
      </c>
      <c r="H15" s="47" t="s">
        <v>0</v>
      </c>
      <c r="I15" s="64"/>
      <c r="J15" s="46"/>
      <c r="K15" s="46"/>
      <c r="M15" s="1"/>
    </row>
    <row r="16" spans="1:24" ht="16" customHeight="1">
      <c r="A16" s="9" t="s">
        <v>29</v>
      </c>
      <c r="B16" s="8" t="s">
        <v>2</v>
      </c>
      <c r="D16" s="3">
        <f>'2018 Audit 1'!D16-'2018 Audit 2'!D16</f>
        <v>190963890</v>
      </c>
      <c r="F16" s="23" t="s">
        <v>0</v>
      </c>
      <c r="H16" s="24" t="s">
        <v>73</v>
      </c>
      <c r="I16" s="58" t="s">
        <v>17</v>
      </c>
      <c r="K16" s="3">
        <f>'2018 Audit 1'!K16-'2018 Audit 2'!K16</f>
        <v>763850</v>
      </c>
      <c r="M16" s="1"/>
    </row>
    <row r="17" spans="1:13" ht="16" customHeight="1">
      <c r="A17" s="12" t="s">
        <v>31</v>
      </c>
      <c r="B17" s="13" t="s">
        <v>2</v>
      </c>
      <c r="C17" s="15"/>
      <c r="D17" s="3">
        <f>'2018 Audit 1'!D17-'2018 Audit 2'!D17</f>
        <v>38421601</v>
      </c>
      <c r="F17" s="23" t="s">
        <v>0</v>
      </c>
      <c r="H17" s="47" t="s">
        <v>0</v>
      </c>
      <c r="I17" s="64"/>
      <c r="J17" s="46"/>
      <c r="K17" s="46"/>
      <c r="M17" s="1"/>
    </row>
    <row r="18" spans="1:13" ht="16" customHeight="1">
      <c r="A18" s="9" t="s">
        <v>47</v>
      </c>
      <c r="B18" s="8" t="s">
        <v>2</v>
      </c>
      <c r="C18" s="3">
        <f>SUM(D$13:D18)</f>
        <v>1509209207</v>
      </c>
      <c r="F18" s="23" t="s">
        <v>0</v>
      </c>
      <c r="H18" s="47" t="s">
        <v>0</v>
      </c>
      <c r="I18" s="64"/>
      <c r="J18" s="46"/>
      <c r="K18" s="46"/>
      <c r="M18" s="1"/>
    </row>
    <row r="19" spans="1:13" ht="16" customHeight="1">
      <c r="A19" s="5" t="s">
        <v>0</v>
      </c>
      <c r="F19" s="23" t="s">
        <v>0</v>
      </c>
      <c r="H19" s="24" t="s">
        <v>76</v>
      </c>
      <c r="I19" s="58" t="s">
        <v>17</v>
      </c>
      <c r="K19" s="3">
        <f>'2018 Audit 1'!K19-'2018 Audit 2'!K19</f>
        <v>3794059</v>
      </c>
      <c r="M19" s="1"/>
    </row>
    <row r="20" spans="1:13" ht="16" customHeight="1">
      <c r="A20" s="4" t="s">
        <v>44</v>
      </c>
      <c r="B20" s="18" t="s">
        <v>7</v>
      </c>
      <c r="D20" s="3">
        <f>'2018 Audit 1'!D20-'2018 Audit 2'!D20</f>
        <v>-671416828</v>
      </c>
      <c r="F20" s="23" t="s">
        <v>0</v>
      </c>
      <c r="H20" s="47" t="s">
        <v>0</v>
      </c>
      <c r="I20" s="64"/>
      <c r="J20" s="46"/>
      <c r="K20" s="46"/>
      <c r="M20" s="1"/>
    </row>
    <row r="21" spans="1:13" ht="16" customHeight="1">
      <c r="A21" s="4" t="s">
        <v>32</v>
      </c>
      <c r="B21" s="18" t="s">
        <v>7</v>
      </c>
      <c r="D21" s="3">
        <f>'2018 Audit 1'!D21-'2018 Audit 2'!D21</f>
        <v>-9619453</v>
      </c>
      <c r="F21" s="23" t="s">
        <v>0</v>
      </c>
      <c r="H21" s="24" t="s">
        <v>78</v>
      </c>
      <c r="I21" s="58" t="s">
        <v>17</v>
      </c>
      <c r="K21" s="3">
        <f>'2018 Audit 1'!K21-'2018 Audit 2'!K21</f>
        <v>-9740795</v>
      </c>
      <c r="M21" s="1"/>
    </row>
    <row r="22" spans="1:13" ht="16" customHeight="1">
      <c r="A22" s="4" t="s">
        <v>33</v>
      </c>
      <c r="B22" s="18" t="s">
        <v>7</v>
      </c>
      <c r="D22" s="3">
        <f>'2018 Audit 1'!D22-'2018 Audit 2'!D22</f>
        <v>-127798236</v>
      </c>
      <c r="F22" s="23" t="s">
        <v>0</v>
      </c>
      <c r="H22" s="50" t="s">
        <v>0</v>
      </c>
      <c r="I22" s="64"/>
      <c r="J22" s="46"/>
      <c r="K22" s="46"/>
      <c r="M22" s="1"/>
    </row>
    <row r="23" spans="1:13" ht="16" customHeight="1">
      <c r="A23" s="4" t="s">
        <v>34</v>
      </c>
      <c r="B23" s="18" t="s">
        <v>7</v>
      </c>
      <c r="D23" s="3">
        <f>'2018 Audit 1'!D23-'2018 Audit 2'!D23</f>
        <v>-470513542</v>
      </c>
      <c r="F23" s="23" t="s">
        <v>0</v>
      </c>
      <c r="H23" s="24" t="s">
        <v>80</v>
      </c>
      <c r="I23" s="58" t="s">
        <v>17</v>
      </c>
      <c r="K23" s="3">
        <f>'2018 Audit 1'!K23-'2018 Audit 2'!K23</f>
        <v>-2228105</v>
      </c>
      <c r="M23" s="1"/>
    </row>
    <row r="24" spans="1:13" ht="16" customHeight="1">
      <c r="A24" s="4" t="s">
        <v>35</v>
      </c>
      <c r="B24" s="18" t="s">
        <v>7</v>
      </c>
      <c r="D24" s="3">
        <f>'2018 Audit 1'!D24-'2018 Audit 2'!D24</f>
        <v>-89566271</v>
      </c>
      <c r="F24" s="23" t="s">
        <v>0</v>
      </c>
      <c r="H24" s="24" t="s">
        <v>81</v>
      </c>
      <c r="I24" s="58" t="s">
        <v>17</v>
      </c>
      <c r="K24" s="3">
        <f>'2018 Audit 1'!K24-'2018 Audit 2'!K24</f>
        <v>4822833</v>
      </c>
      <c r="M24" s="1"/>
    </row>
    <row r="25" spans="1:13" ht="16" customHeight="1">
      <c r="A25" s="49" t="s">
        <v>0</v>
      </c>
      <c r="B25" s="51"/>
      <c r="C25" s="46"/>
      <c r="D25" s="46"/>
      <c r="F25" s="23" t="s">
        <v>0</v>
      </c>
      <c r="H25" s="24" t="s">
        <v>82</v>
      </c>
      <c r="I25" s="58" t="s">
        <v>17</v>
      </c>
      <c r="K25" s="3">
        <f>'2018 Audit 1'!K25-'2018 Audit 2'!K25</f>
        <v>0</v>
      </c>
      <c r="M25" s="1"/>
    </row>
    <row r="26" spans="1:13" ht="16" customHeight="1">
      <c r="A26" s="16" t="s">
        <v>36</v>
      </c>
      <c r="B26" s="19" t="s">
        <v>7</v>
      </c>
      <c r="C26" s="15"/>
      <c r="D26" s="3">
        <f>'2018 Audit 1'!D26-'2018 Audit 2'!D26</f>
        <v>-9263379</v>
      </c>
      <c r="F26" s="23" t="s">
        <v>0</v>
      </c>
      <c r="H26" s="24" t="s">
        <v>83</v>
      </c>
      <c r="I26" s="58" t="s">
        <v>17</v>
      </c>
      <c r="K26" s="3">
        <f>'2018 Audit 1'!K26-'2018 Audit 2'!K26</f>
        <v>-31325252</v>
      </c>
      <c r="M26" s="1"/>
    </row>
    <row r="27" spans="1:13" ht="16" customHeight="1">
      <c r="A27" s="4" t="s">
        <v>48</v>
      </c>
      <c r="B27" s="18" t="s">
        <v>7</v>
      </c>
      <c r="C27" s="3">
        <f>SUM(D$20:D27)</f>
        <v>-1378177709</v>
      </c>
      <c r="F27" s="23" t="s">
        <v>0</v>
      </c>
      <c r="H27" s="24" t="s">
        <v>84</v>
      </c>
      <c r="I27" s="58" t="s">
        <v>17</v>
      </c>
      <c r="K27" s="3">
        <f>'2018 Audit 1'!K27-'2018 Audit 2'!K27</f>
        <v>-3151566</v>
      </c>
      <c r="M27" s="1"/>
    </row>
    <row r="28" spans="1:13" ht="16" customHeight="1">
      <c r="A28" s="17" t="s">
        <v>0</v>
      </c>
      <c r="B28" s="14"/>
      <c r="C28" s="15"/>
      <c r="F28" s="23" t="s">
        <v>0</v>
      </c>
      <c r="H28" s="24" t="s">
        <v>113</v>
      </c>
      <c r="I28" s="58" t="s">
        <v>17</v>
      </c>
      <c r="K28" s="3">
        <f>'2018 Audit 1'!K28-'2018 Audit 2'!K28</f>
        <v>-5977163</v>
      </c>
      <c r="M28" s="1"/>
    </row>
    <row r="29" spans="1:13" ht="16" customHeight="1">
      <c r="A29" s="5" t="s">
        <v>49</v>
      </c>
      <c r="C29" s="3">
        <f>C18+C27</f>
        <v>131031498</v>
      </c>
      <c r="F29" s="23" t="s">
        <v>0</v>
      </c>
      <c r="H29" s="24" t="s">
        <v>85</v>
      </c>
      <c r="I29" s="58" t="s">
        <v>17</v>
      </c>
      <c r="K29" s="3">
        <f>'2018 Audit 1'!K29-'2018 Audit 2'!K29</f>
        <v>-2646979</v>
      </c>
      <c r="M29" s="1"/>
    </row>
    <row r="30" spans="1:13" ht="16" customHeight="1">
      <c r="A30" s="5" t="s">
        <v>0</v>
      </c>
      <c r="F30" s="23" t="s">
        <v>0</v>
      </c>
      <c r="H30" s="24" t="s">
        <v>86</v>
      </c>
      <c r="I30" s="58" t="s">
        <v>17</v>
      </c>
      <c r="K30" s="3">
        <f>'2018 Audit 1'!K30-'2018 Audit 2'!K30</f>
        <v>3981660</v>
      </c>
      <c r="M30" s="1"/>
    </row>
    <row r="31" spans="1:13" ht="16" customHeight="1">
      <c r="A31" s="17" t="s">
        <v>37</v>
      </c>
      <c r="B31" s="14" t="s">
        <v>8</v>
      </c>
      <c r="C31" s="15"/>
      <c r="D31" s="3">
        <f>'2018 Audit 1'!D31-'2018 Audit 2'!D31</f>
        <v>24466912</v>
      </c>
      <c r="F31" s="23" t="s">
        <v>0</v>
      </c>
      <c r="H31" s="24" t="s">
        <v>87</v>
      </c>
      <c r="I31" s="58" t="s">
        <v>17</v>
      </c>
      <c r="K31" s="3">
        <f>'2018 Audit 1'!K31-'2018 Audit 2'!K31</f>
        <v>19006372</v>
      </c>
      <c r="M31" s="1"/>
    </row>
    <row r="32" spans="1:13" ht="16" customHeight="1">
      <c r="A32" s="5" t="s">
        <v>51</v>
      </c>
      <c r="C32" s="3">
        <f>C29+D31</f>
        <v>155498410</v>
      </c>
      <c r="F32" s="23" t="s">
        <v>0</v>
      </c>
      <c r="H32" s="24" t="s">
        <v>88</v>
      </c>
      <c r="I32" s="58" t="s">
        <v>17</v>
      </c>
      <c r="K32" s="3">
        <f>'2018 Audit 1'!K32-'2018 Audit 2'!K32</f>
        <v>12703179</v>
      </c>
      <c r="M32" s="1"/>
    </row>
    <row r="33" spans="1:13" ht="16" customHeight="1">
      <c r="A33" s="17" t="s">
        <v>38</v>
      </c>
      <c r="B33" s="14" t="s">
        <v>8</v>
      </c>
      <c r="C33" s="15"/>
      <c r="D33" s="3">
        <f>'2018 Audit 1'!D33-'2018 Audit 2'!D33</f>
        <v>-7134919</v>
      </c>
      <c r="F33" s="23" t="s">
        <v>0</v>
      </c>
      <c r="H33" s="24" t="s">
        <v>89</v>
      </c>
      <c r="I33" s="58" t="s">
        <v>17</v>
      </c>
      <c r="K33" s="3">
        <f>'2018 Audit 1'!K33-'2018 Audit 2'!K33</f>
        <v>-193980</v>
      </c>
      <c r="M33" s="1"/>
    </row>
    <row r="34" spans="1:13" ht="16" customHeight="1">
      <c r="A34" s="5" t="s">
        <v>50</v>
      </c>
      <c r="C34" s="3">
        <f>C32+D33</f>
        <v>148363491</v>
      </c>
      <c r="F34" s="23" t="s">
        <v>0</v>
      </c>
      <c r="H34" s="24" t="s">
        <v>90</v>
      </c>
      <c r="I34" s="58" t="s">
        <v>17</v>
      </c>
      <c r="K34" s="3">
        <f>'2018 Audit 1'!K34-'2018 Audit 2'!K34</f>
        <v>-17054562</v>
      </c>
      <c r="M34" s="1"/>
    </row>
    <row r="35" spans="1:13" ht="16" customHeight="1">
      <c r="A35" s="5" t="s">
        <v>0</v>
      </c>
      <c r="F35" s="23" t="s">
        <v>0</v>
      </c>
      <c r="H35" s="24" t="s">
        <v>91</v>
      </c>
      <c r="I35" s="58" t="s">
        <v>17</v>
      </c>
      <c r="K35" s="3">
        <f>'2018 Audit 1'!K35-'2018 Audit 2'!K35</f>
        <v>0</v>
      </c>
      <c r="M35" s="1"/>
    </row>
    <row r="36" spans="1:13" ht="16" customHeight="1">
      <c r="A36" s="48" t="s">
        <v>0</v>
      </c>
      <c r="B36" s="52"/>
      <c r="C36" s="46"/>
      <c r="D36" s="46"/>
      <c r="F36" s="23" t="s">
        <v>0</v>
      </c>
      <c r="H36" s="25" t="s">
        <v>92</v>
      </c>
      <c r="I36" s="59" t="s">
        <v>17</v>
      </c>
      <c r="J36" s="15"/>
      <c r="K36" s="3">
        <f>'2018 Audit 1'!K36-'2018 Audit 2'!K36</f>
        <v>-7264933</v>
      </c>
      <c r="M36" s="1"/>
    </row>
    <row r="37" spans="1:13" ht="16" customHeight="1">
      <c r="A37" s="48" t="s">
        <v>0</v>
      </c>
      <c r="B37" s="52"/>
      <c r="C37" s="46"/>
      <c r="D37" s="46"/>
      <c r="F37" s="23" t="s">
        <v>0</v>
      </c>
      <c r="H37" s="24" t="s">
        <v>54</v>
      </c>
      <c r="I37" s="60" t="s">
        <v>18</v>
      </c>
      <c r="J37" s="3">
        <f>SUM(K13:K36)</f>
        <v>130051285</v>
      </c>
      <c r="M37" s="1"/>
    </row>
    <row r="38" spans="1:13" ht="16" customHeight="1">
      <c r="A38" s="5" t="s">
        <v>41</v>
      </c>
      <c r="B38" s="7" t="s">
        <v>8</v>
      </c>
      <c r="D38" s="3">
        <f>'2018 Audit 1'!D38-'2018 Audit 2'!D38</f>
        <v>73256</v>
      </c>
      <c r="F38" s="23" t="s">
        <v>0</v>
      </c>
      <c r="H38" s="24" t="s">
        <v>0</v>
      </c>
      <c r="I38" s="61"/>
      <c r="M38" s="1"/>
    </row>
    <row r="39" spans="1:13" ht="16" customHeight="1">
      <c r="A39" s="5" t="s">
        <v>42</v>
      </c>
      <c r="B39" s="7" t="s">
        <v>8</v>
      </c>
      <c r="D39" s="3">
        <f>'2018 Audit 1'!D39-'2018 Audit 2'!D39</f>
        <v>0</v>
      </c>
      <c r="F39" s="23" t="s">
        <v>0</v>
      </c>
      <c r="H39" s="24" t="s">
        <v>55</v>
      </c>
      <c r="I39" s="58" t="s">
        <v>17</v>
      </c>
      <c r="K39" s="3">
        <f>'2018 Audit 1'!K39-'2018 Audit 2'!K39</f>
        <v>-85804581</v>
      </c>
      <c r="M39" s="1"/>
    </row>
    <row r="40" spans="1:13" ht="16" customHeight="1">
      <c r="A40" s="48" t="s">
        <v>0</v>
      </c>
      <c r="B40" s="52"/>
      <c r="C40" s="46"/>
      <c r="D40" s="46"/>
      <c r="F40" s="23" t="s">
        <v>0</v>
      </c>
      <c r="H40" s="24" t="s">
        <v>56</v>
      </c>
      <c r="I40" s="58" t="s">
        <v>17</v>
      </c>
      <c r="K40" s="3">
        <f>'2018 Audit 1'!K40-'2018 Audit 2'!K40</f>
        <v>-16000000</v>
      </c>
      <c r="M40" s="1"/>
    </row>
    <row r="41" spans="1:13" ht="16" customHeight="1">
      <c r="A41" s="17" t="s">
        <v>97</v>
      </c>
      <c r="B41" s="14" t="s">
        <v>8</v>
      </c>
      <c r="C41" s="15"/>
      <c r="D41" s="3">
        <f>'2018 Audit 1'!D41-'2018 Audit 2'!D41</f>
        <v>2250034</v>
      </c>
      <c r="F41" s="23" t="s">
        <v>0</v>
      </c>
      <c r="H41" s="24" t="s">
        <v>131</v>
      </c>
      <c r="I41" s="58" t="s">
        <v>17</v>
      </c>
      <c r="K41" s="3">
        <f>'2018 Audit 1'!K41-'2018 Audit 2'!K41</f>
        <v>-26547455</v>
      </c>
      <c r="M41" s="1"/>
    </row>
    <row r="42" spans="1:13" ht="16" customHeight="1">
      <c r="A42" s="5" t="s">
        <v>53</v>
      </c>
      <c r="C42" s="3">
        <f>C34+SUM(D36:D41)</f>
        <v>150686781</v>
      </c>
      <c r="F42" s="23" t="s">
        <v>0</v>
      </c>
      <c r="H42" s="25" t="s">
        <v>130</v>
      </c>
      <c r="I42" s="59" t="s">
        <v>17</v>
      </c>
      <c r="J42" s="15"/>
      <c r="K42" s="3">
        <f>'2018 Audit 1'!K42-'2018 Audit 2'!K42</f>
        <v>16657778</v>
      </c>
      <c r="M42" s="1"/>
    </row>
    <row r="43" spans="1:13" ht="16" customHeight="1">
      <c r="A43" s="5" t="s">
        <v>0</v>
      </c>
      <c r="F43" s="23" t="s">
        <v>0</v>
      </c>
      <c r="H43" s="24" t="s">
        <v>64</v>
      </c>
      <c r="I43" s="60" t="s">
        <v>18</v>
      </c>
      <c r="J43" s="3">
        <f>SUM(K39:K42)</f>
        <v>-111694258</v>
      </c>
      <c r="M43" s="1"/>
    </row>
    <row r="44" spans="1:13" ht="16" customHeight="1">
      <c r="A44" s="5" t="s">
        <v>98</v>
      </c>
      <c r="B44" s="7" t="s">
        <v>8</v>
      </c>
      <c r="D44" s="3">
        <f>'2018 Audit 1'!D44-'2018 Audit 2'!D44</f>
        <v>19370141</v>
      </c>
      <c r="F44" s="23" t="s">
        <v>0</v>
      </c>
      <c r="H44" s="24" t="s">
        <v>0</v>
      </c>
      <c r="I44" s="61"/>
      <c r="M44" s="1"/>
    </row>
    <row r="45" spans="1:13" ht="16" customHeight="1">
      <c r="A45" s="5" t="s">
        <v>99</v>
      </c>
      <c r="B45" s="7" t="s">
        <v>8</v>
      </c>
      <c r="D45" s="3">
        <f>'2018 Audit 1'!D45-'2018 Audit 2'!D45</f>
        <v>19254769</v>
      </c>
      <c r="F45" s="23" t="s">
        <v>0</v>
      </c>
      <c r="H45" s="24" t="s">
        <v>57</v>
      </c>
      <c r="I45" s="58" t="s">
        <v>17</v>
      </c>
      <c r="K45" s="3">
        <f>'2018 Audit 1'!K45-'2018 Audit 2'!K45</f>
        <v>-11515000</v>
      </c>
      <c r="M45" s="1"/>
    </row>
    <row r="46" spans="1:13" ht="16" customHeight="1">
      <c r="A46" s="48" t="s">
        <v>0</v>
      </c>
      <c r="B46" s="52"/>
      <c r="C46" s="46"/>
      <c r="D46" s="46"/>
      <c r="F46" s="23" t="s">
        <v>0</v>
      </c>
      <c r="H46" s="47" t="s">
        <v>0</v>
      </c>
      <c r="I46" s="64"/>
      <c r="J46" s="46"/>
      <c r="K46" s="46"/>
      <c r="M46" s="1"/>
    </row>
    <row r="47" spans="1:13" ht="16" customHeight="1">
      <c r="A47" s="48" t="s">
        <v>0</v>
      </c>
      <c r="B47" s="52"/>
      <c r="C47" s="46"/>
      <c r="D47" s="46"/>
      <c r="F47" s="23" t="s">
        <v>0</v>
      </c>
      <c r="H47" s="47" t="s">
        <v>0</v>
      </c>
      <c r="I47" s="64"/>
      <c r="J47" s="46"/>
      <c r="K47" s="46"/>
      <c r="M47" s="1"/>
    </row>
    <row r="48" spans="1:13" ht="16" customHeight="1">
      <c r="A48" s="48" t="s">
        <v>0</v>
      </c>
      <c r="B48" s="52"/>
      <c r="C48" s="46"/>
      <c r="D48" s="46"/>
      <c r="F48" s="23" t="s">
        <v>0</v>
      </c>
      <c r="H48" s="47" t="s">
        <v>0</v>
      </c>
      <c r="I48" s="64"/>
      <c r="J48" s="46"/>
      <c r="K48" s="46"/>
      <c r="M48" s="1"/>
    </row>
    <row r="49" spans="1:13" ht="16" customHeight="1">
      <c r="A49" s="5" t="s">
        <v>103</v>
      </c>
      <c r="B49" s="7" t="s">
        <v>8</v>
      </c>
      <c r="D49" s="3">
        <f>'2018 Audit 1'!D49-'2018 Audit 2'!D49</f>
        <v>-31587790</v>
      </c>
      <c r="F49" s="23" t="s">
        <v>0</v>
      </c>
      <c r="H49" s="24" t="s">
        <v>61</v>
      </c>
      <c r="I49" s="58" t="s">
        <v>17</v>
      </c>
      <c r="K49" s="3">
        <f>'2018 Audit 1'!K49-'2018 Audit 2'!K49</f>
        <v>493916</v>
      </c>
      <c r="M49" s="1"/>
    </row>
    <row r="50" spans="1:13" ht="16" customHeight="1">
      <c r="A50" s="5" t="s">
        <v>104</v>
      </c>
      <c r="B50" s="7" t="s">
        <v>8</v>
      </c>
      <c r="D50" s="3">
        <f>'2018 Audit 1'!D50-'2018 Audit 2'!D50</f>
        <v>-3718350</v>
      </c>
      <c r="F50" s="23" t="s">
        <v>0</v>
      </c>
      <c r="H50" s="54" t="s">
        <v>0</v>
      </c>
      <c r="I50" s="65"/>
      <c r="J50" s="53"/>
      <c r="K50" s="46"/>
      <c r="M50" s="1"/>
    </row>
    <row r="51" spans="1:13" ht="16" customHeight="1">
      <c r="A51" s="5" t="s">
        <v>105</v>
      </c>
      <c r="B51" s="7" t="s">
        <v>8</v>
      </c>
      <c r="D51" s="3">
        <f>'2018 Audit 1'!D51-'2018 Audit 2'!D51</f>
        <v>-3115461</v>
      </c>
      <c r="F51" s="23" t="s">
        <v>0</v>
      </c>
      <c r="H51" s="24" t="s">
        <v>63</v>
      </c>
      <c r="I51" s="60" t="s">
        <v>18</v>
      </c>
      <c r="J51" s="3">
        <f>SUM(K45:K50)</f>
        <v>-11021084</v>
      </c>
      <c r="M51" s="1"/>
    </row>
    <row r="52" spans="1:13" ht="16" customHeight="1">
      <c r="A52" s="5" t="s">
        <v>106</v>
      </c>
      <c r="B52" s="7" t="s">
        <v>8</v>
      </c>
      <c r="D52" s="3">
        <f>'2018 Audit 1'!D52-'2018 Audit 2'!D52</f>
        <v>15524028</v>
      </c>
      <c r="F52" s="23" t="s">
        <v>0</v>
      </c>
      <c r="H52" s="25" t="s">
        <v>0</v>
      </c>
      <c r="I52" s="62"/>
      <c r="J52" s="15"/>
      <c r="M52" s="1"/>
    </row>
    <row r="53" spans="1:13" ht="16" customHeight="1">
      <c r="A53" s="5" t="s">
        <v>107</v>
      </c>
      <c r="B53" s="7" t="s">
        <v>8</v>
      </c>
      <c r="D53" s="3">
        <f>'2018 Audit 1'!D53-'2018 Audit 2'!D53</f>
        <v>4687</v>
      </c>
      <c r="F53" s="23" t="s">
        <v>0</v>
      </c>
      <c r="H53" s="40" t="s">
        <v>69</v>
      </c>
      <c r="I53" s="60" t="s">
        <v>18</v>
      </c>
      <c r="J53" s="3">
        <f>J37+J43+J51</f>
        <v>7335943</v>
      </c>
      <c r="M53" s="1"/>
    </row>
    <row r="54" spans="1:13" ht="16" customHeight="1">
      <c r="A54" s="5" t="s">
        <v>108</v>
      </c>
      <c r="B54" s="7" t="s">
        <v>8</v>
      </c>
      <c r="D54" s="3">
        <f>'2018 Audit 1'!D54-'2018 Audit 2'!D54</f>
        <v>-1749291</v>
      </c>
      <c r="F54" s="23" t="s">
        <v>0</v>
      </c>
      <c r="H54" s="24" t="s">
        <v>0</v>
      </c>
      <c r="I54" s="63"/>
      <c r="M54" s="1"/>
    </row>
    <row r="55" spans="1:13" ht="16" customHeight="1">
      <c r="A55" s="17" t="s">
        <v>109</v>
      </c>
      <c r="B55" s="14" t="s">
        <v>8</v>
      </c>
      <c r="C55" s="15"/>
      <c r="D55" s="3">
        <f>'2018 Audit 1'!D55-'2018 Audit 2'!D55</f>
        <v>-121633</v>
      </c>
      <c r="F55" s="23" t="s">
        <v>0</v>
      </c>
      <c r="H55" s="25" t="s">
        <v>67</v>
      </c>
      <c r="I55" s="59" t="s">
        <v>17</v>
      </c>
      <c r="J55" s="15"/>
      <c r="K55" s="3">
        <f>'2018 Audit 1'!K55-'2018 Audit 2'!K55</f>
        <v>258189237</v>
      </c>
      <c r="M55" s="1"/>
    </row>
    <row r="56" spans="1:13" ht="16" customHeight="1">
      <c r="A56" s="5" t="s">
        <v>52</v>
      </c>
      <c r="C56" s="26">
        <f>C42+SUM(D44:D55)</f>
        <v>164547881</v>
      </c>
      <c r="F56" s="23" t="s">
        <v>0</v>
      </c>
      <c r="H56" s="24" t="s">
        <v>68</v>
      </c>
      <c r="I56" s="58" t="s">
        <v>17</v>
      </c>
      <c r="J56" s="3">
        <f>J53+K55</f>
        <v>265525180</v>
      </c>
      <c r="M56" s="1"/>
    </row>
    <row r="57" spans="1:13" ht="16" customHeight="1">
      <c r="A57" s="5" t="s">
        <v>0</v>
      </c>
      <c r="K57"/>
      <c r="M57" s="1"/>
    </row>
    <row r="58" spans="1:13" ht="16" customHeight="1">
      <c r="A58" s="5" t="s">
        <v>0</v>
      </c>
      <c r="K58" s="1"/>
    </row>
    <row r="59" spans="1:13" ht="16" customHeight="1">
      <c r="A59" s="5" t="s">
        <v>0</v>
      </c>
      <c r="K59" s="1"/>
    </row>
  </sheetData>
  <mergeCells count="4">
    <mergeCell ref="A3:D5"/>
    <mergeCell ref="H3:K5"/>
    <mergeCell ref="H7:I11"/>
    <mergeCell ref="J2:K2"/>
  </mergeCells>
  <conditionalFormatting sqref="A1:K1048576">
    <cfRule type="cellIs" dxfId="9" priority="3" operator="equal">
      <formula>0</formula>
    </cfRule>
    <cfRule type="cellIs" dxfId="8" priority="4" operator="lessThan">
      <formula>0</formula>
    </cfRule>
  </conditionalFormatting>
  <printOptions horizontalCentered="1"/>
  <pageMargins left="0.25" right="0.25" top="0.25" bottom="0.25" header="0.3" footer="0.3"/>
  <pageSetup scale="68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C06F-A44A-F848-BEA5-22FC8943A2DC}">
  <sheetPr codeName="Sheet5"/>
  <dimension ref="A1:M62"/>
  <sheetViews>
    <sheetView zoomScaleNormal="100" workbookViewId="0">
      <pane ySplit="9" topLeftCell="A10" activePane="bottomLeft" state="frozen"/>
      <selection sqref="A1:XFD1048576"/>
      <selection pane="bottomLeft"/>
    </sheetView>
  </sheetViews>
  <sheetFormatPr baseColWidth="10" defaultRowHeight="16" customHeight="1"/>
  <cols>
    <col min="1" max="1" width="63" style="5" customWidth="1"/>
    <col min="2" max="2" width="5.1640625" style="7" bestFit="1" customWidth="1"/>
    <col min="3" max="3" width="15.83203125" style="3" bestFit="1" customWidth="1"/>
    <col min="4" max="4" width="14.5" style="1" bestFit="1" customWidth="1"/>
    <col min="5" max="6" width="15.83203125" style="1" bestFit="1" customWidth="1"/>
    <col min="7" max="7" width="13.1640625" style="1" bestFit="1" customWidth="1"/>
    <col min="8" max="8" width="14.6640625" style="1" bestFit="1" customWidth="1"/>
    <col min="9" max="9" width="1.83203125" style="1" customWidth="1"/>
    <col min="10" max="10" width="14.6640625" style="1" customWidth="1"/>
    <col min="11" max="16384" width="10.83203125" style="1"/>
  </cols>
  <sheetData>
    <row r="1" spans="1:13" ht="16" customHeight="1">
      <c r="A1" s="35" t="s">
        <v>162</v>
      </c>
      <c r="B1" s="2"/>
      <c r="F1" s="56"/>
      <c r="J1" s="89" t="s">
        <v>135</v>
      </c>
      <c r="L1" s="1">
        <f ca="1">C59</f>
        <v>0</v>
      </c>
      <c r="M1" s="1">
        <f ca="1">J59</f>
        <v>0</v>
      </c>
    </row>
    <row r="2" spans="1:13" ht="16" customHeight="1">
      <c r="A2" s="36" t="s">
        <v>164</v>
      </c>
      <c r="B2" s="4"/>
      <c r="F2" s="89"/>
      <c r="J2" s="89" t="s">
        <v>136</v>
      </c>
    </row>
    <row r="3" spans="1:13" ht="16" customHeight="1">
      <c r="A3" s="70" t="s">
        <v>20</v>
      </c>
      <c r="B3" s="28" t="s">
        <v>21</v>
      </c>
      <c r="C3" s="28" t="s">
        <v>22</v>
      </c>
      <c r="D3" s="28" t="s">
        <v>23</v>
      </c>
      <c r="E3" s="28" t="s">
        <v>122</v>
      </c>
      <c r="F3" s="28" t="s">
        <v>128</v>
      </c>
      <c r="G3" s="28" t="s">
        <v>129</v>
      </c>
      <c r="H3" s="28" t="s">
        <v>24</v>
      </c>
      <c r="J3" s="28" t="s">
        <v>26</v>
      </c>
    </row>
    <row r="4" spans="1:13" ht="16" customHeight="1">
      <c r="A4" s="100" t="s">
        <v>159</v>
      </c>
      <c r="B4" s="76" t="s">
        <v>0</v>
      </c>
      <c r="C4" s="21" t="s">
        <v>10</v>
      </c>
      <c r="D4" s="10" t="s">
        <v>132</v>
      </c>
      <c r="E4" s="90" t="s">
        <v>125</v>
      </c>
      <c r="F4" s="92" t="s">
        <v>125</v>
      </c>
      <c r="G4" s="10" t="s">
        <v>143</v>
      </c>
      <c r="H4" s="10" t="s">
        <v>157</v>
      </c>
      <c r="J4" s="10"/>
    </row>
    <row r="5" spans="1:13" ht="16" customHeight="1">
      <c r="A5" s="72" t="s">
        <v>119</v>
      </c>
      <c r="B5" s="76"/>
      <c r="C5" s="133" t="s">
        <v>184</v>
      </c>
      <c r="D5" s="10" t="s">
        <v>133</v>
      </c>
      <c r="E5" s="90" t="s">
        <v>126</v>
      </c>
      <c r="F5" s="93" t="s">
        <v>126</v>
      </c>
      <c r="G5" s="10" t="s">
        <v>144</v>
      </c>
      <c r="H5" s="10" t="s">
        <v>153</v>
      </c>
      <c r="J5" s="10"/>
    </row>
    <row r="6" spans="1:13" ht="16" customHeight="1">
      <c r="A6" s="73" t="s">
        <v>13</v>
      </c>
      <c r="B6" s="76"/>
      <c r="C6" s="133" t="s">
        <v>3</v>
      </c>
      <c r="D6" s="11" t="s">
        <v>134</v>
      </c>
      <c r="E6" s="91" t="s">
        <v>127</v>
      </c>
      <c r="F6" s="94" t="s">
        <v>127</v>
      </c>
      <c r="G6" s="11" t="s">
        <v>145</v>
      </c>
      <c r="H6" s="10" t="s">
        <v>154</v>
      </c>
      <c r="J6" s="10"/>
    </row>
    <row r="7" spans="1:13" ht="16" customHeight="1">
      <c r="A7" s="71" t="s">
        <v>120</v>
      </c>
      <c r="B7" s="76"/>
      <c r="C7" s="133" t="s">
        <v>5</v>
      </c>
      <c r="D7" s="10" t="s">
        <v>141</v>
      </c>
      <c r="E7" s="133" t="s">
        <v>3</v>
      </c>
      <c r="F7" s="131" t="s">
        <v>116</v>
      </c>
      <c r="G7" s="10" t="s">
        <v>123</v>
      </c>
      <c r="H7" s="10" t="s">
        <v>158</v>
      </c>
      <c r="J7" s="133" t="s">
        <v>3</v>
      </c>
    </row>
    <row r="8" spans="1:13" ht="16" customHeight="1">
      <c r="A8" s="74" t="s">
        <v>14</v>
      </c>
      <c r="B8" s="76"/>
      <c r="C8" s="133" t="s">
        <v>4</v>
      </c>
      <c r="D8" s="10" t="s">
        <v>142</v>
      </c>
      <c r="E8" s="133" t="s">
        <v>117</v>
      </c>
      <c r="F8" s="131" t="s">
        <v>117</v>
      </c>
      <c r="G8" s="10" t="s">
        <v>151</v>
      </c>
      <c r="H8" s="10" t="s">
        <v>155</v>
      </c>
      <c r="J8" s="133" t="s">
        <v>117</v>
      </c>
    </row>
    <row r="9" spans="1:13" ht="16" customHeight="1">
      <c r="A9" s="75" t="s">
        <v>182</v>
      </c>
      <c r="B9" s="6" t="s">
        <v>1</v>
      </c>
      <c r="C9" s="139" t="s">
        <v>6</v>
      </c>
      <c r="D9" s="11" t="s">
        <v>127</v>
      </c>
      <c r="E9" s="134" t="s">
        <v>166</v>
      </c>
      <c r="F9" s="132" t="s">
        <v>165</v>
      </c>
      <c r="G9" s="11" t="s">
        <v>124</v>
      </c>
      <c r="H9" s="11" t="s">
        <v>156</v>
      </c>
      <c r="J9" s="134" t="s">
        <v>118</v>
      </c>
    </row>
    <row r="10" spans="1:13" ht="16" customHeight="1" thickBot="1">
      <c r="A10" s="110" t="s">
        <v>28</v>
      </c>
      <c r="B10" s="77" t="s">
        <v>2</v>
      </c>
      <c r="C10" s="98">
        <f ca="1">IFERROR(VLOOKUP(A10,'2018 Audit 3'!A:D,4,FALSE)*1,0)+IFERROR(VLOOKUP(A10,'2018 Audit 3'!H:K,4,FALSE)*1,0)</f>
        <v>1293823716</v>
      </c>
      <c r="D10" s="82"/>
      <c r="E10" s="82"/>
      <c r="F10" s="82"/>
      <c r="G10" s="82"/>
      <c r="H10" s="95">
        <f>-H30</f>
        <v>-163877080</v>
      </c>
      <c r="I10" s="116" t="s">
        <v>169</v>
      </c>
      <c r="J10" s="82">
        <f t="shared" ref="J10:J34" ca="1" si="0">SUM(C10:H10)</f>
        <v>1129946636</v>
      </c>
    </row>
    <row r="11" spans="1:13" ht="16" customHeight="1" thickTop="1" thickBot="1">
      <c r="A11" s="111" t="s">
        <v>30</v>
      </c>
      <c r="B11" s="101" t="s">
        <v>2</v>
      </c>
      <c r="C11" s="102">
        <f ca="1">IFERROR(VLOOKUP(A11,'2018 Audit 3'!A:D,4,FALSE)*1,0)+IFERROR(VLOOKUP(A11,'2018 Audit 3'!H:K,4,FALSE)*1,0)</f>
        <v>-14000000</v>
      </c>
      <c r="D11" s="95">
        <f ca="1">-D31</f>
        <v>14000000</v>
      </c>
      <c r="E11" s="95" t="s">
        <v>177</v>
      </c>
      <c r="F11" s="95"/>
      <c r="G11" s="95"/>
      <c r="H11" s="104" t="s">
        <v>160</v>
      </c>
      <c r="I11" s="103"/>
      <c r="J11" s="118" t="s">
        <v>176</v>
      </c>
    </row>
    <row r="12" spans="1:13" ht="16" customHeight="1" thickTop="1">
      <c r="A12" s="110" t="s">
        <v>29</v>
      </c>
      <c r="B12" s="77" t="s">
        <v>2</v>
      </c>
      <c r="C12" s="98">
        <f ca="1">IFERROR(VLOOKUP(A12,'2018 Audit 3'!A:D,4,FALSE)*1,0)+IFERROR(VLOOKUP(A12,'2018 Audit 3'!H:K,4,FALSE)*1,0)</f>
        <v>190963890</v>
      </c>
      <c r="D12" s="82"/>
      <c r="E12" s="82"/>
      <c r="F12" s="82"/>
      <c r="G12" s="82"/>
      <c r="H12" s="82"/>
      <c r="J12" s="119">
        <f t="shared" ref="J12:J16" ca="1" si="1">SUM(C12:H12)</f>
        <v>190963890</v>
      </c>
    </row>
    <row r="13" spans="1:13" ht="16" customHeight="1">
      <c r="A13" s="110" t="s">
        <v>31</v>
      </c>
      <c r="B13" s="77" t="s">
        <v>2</v>
      </c>
      <c r="C13" s="98">
        <f ca="1">IFERROR(VLOOKUP(A13,'2018 Audit 3'!A:D,4,FALSE)*1,0)+IFERROR(VLOOKUP(A13,'2018 Audit 3'!H:K,4,FALSE)*1,0)</f>
        <v>38421601</v>
      </c>
      <c r="D13" s="82"/>
      <c r="E13" s="82"/>
      <c r="F13" s="82"/>
      <c r="G13" s="82"/>
      <c r="H13" s="82"/>
      <c r="J13" s="119">
        <f t="shared" ca="1" si="1"/>
        <v>38421601</v>
      </c>
    </row>
    <row r="14" spans="1:13" ht="16" customHeight="1">
      <c r="A14" s="112" t="s">
        <v>137</v>
      </c>
      <c r="B14" s="78" t="s">
        <v>7</v>
      </c>
      <c r="C14" s="98">
        <f>'2018 Audit 3'!C27</f>
        <v>-1378177709</v>
      </c>
      <c r="D14" s="82">
        <f ca="1">-D15-D16</f>
        <v>-11968900</v>
      </c>
      <c r="E14" s="82"/>
      <c r="F14" s="82"/>
      <c r="G14" s="82"/>
      <c r="H14" s="82">
        <f>-SUM(H32:H51)</f>
        <v>190593257</v>
      </c>
      <c r="J14" s="119">
        <f t="shared" ca="1" si="1"/>
        <v>-1199553352</v>
      </c>
    </row>
    <row r="15" spans="1:13" ht="16" customHeight="1">
      <c r="A15" s="108" t="s">
        <v>78</v>
      </c>
      <c r="B15" s="80" t="s">
        <v>17</v>
      </c>
      <c r="C15" s="98">
        <f ca="1">IFERROR(VLOOKUP(A15,'2018 Audit 3'!A:D,4,FALSE)*1,0)+IFERROR(VLOOKUP(A15,'2018 Audit 3'!H:K,4,FALSE)*1,0)</f>
        <v>-9740795</v>
      </c>
      <c r="D15" s="82">
        <f ca="1">-C15</f>
        <v>9740795</v>
      </c>
      <c r="E15" s="82"/>
      <c r="F15" s="82"/>
      <c r="G15" s="82"/>
      <c r="H15" s="82"/>
      <c r="J15" s="119">
        <f t="shared" ca="1" si="1"/>
        <v>0</v>
      </c>
    </row>
    <row r="16" spans="1:13" ht="16" customHeight="1">
      <c r="A16" s="108" t="s">
        <v>80</v>
      </c>
      <c r="B16" s="80" t="s">
        <v>17</v>
      </c>
      <c r="C16" s="98">
        <f ca="1">IFERROR(VLOOKUP(A16,'2018 Audit 3'!A:D,4,FALSE)*1,0)+IFERROR(VLOOKUP(A16,'2018 Audit 3'!H:K,4,FALSE)*1,0)</f>
        <v>-2228105</v>
      </c>
      <c r="D16" s="82">
        <f ca="1">-C16</f>
        <v>2228105</v>
      </c>
      <c r="E16" s="82"/>
      <c r="F16" s="82"/>
      <c r="G16" s="82"/>
      <c r="H16" s="82"/>
      <c r="J16" s="119">
        <f t="shared" ca="1" si="1"/>
        <v>0</v>
      </c>
    </row>
    <row r="17" spans="1:10" ht="16" customHeight="1">
      <c r="A17" s="113" t="s">
        <v>37</v>
      </c>
      <c r="B17" s="79" t="s">
        <v>8</v>
      </c>
      <c r="C17" s="98">
        <f ca="1">IFERROR(VLOOKUP(A17,'2018 Audit 3'!A:D,4,FALSE)*1,0)+IFERROR(VLOOKUP(A17,'2018 Audit 3'!H:K,4,FALSE)*1,0)</f>
        <v>24466912</v>
      </c>
      <c r="D17" s="162" t="str">
        <f ca="1">"©"&amp;RIGHT("0"&amp;MONTH(NOW()),2)&amp;"/"&amp;RIGHT("0"&amp;DAY(NOW())   +   0,2)&amp;"/"&amp;YEAR(NOW())&amp;" LAWRENCE                          GERARD BRUNN, CPA (PA), MBA"</f>
        <v>©06/28/2025 LAWRENCE                          GERARD BRUNN, CPA (PA), MBA</v>
      </c>
      <c r="E17" s="150"/>
      <c r="F17" s="150"/>
      <c r="G17" s="150"/>
      <c r="H17" s="151"/>
      <c r="J17" s="119">
        <f t="shared" ref="J17:J26" ca="1" si="2">SUM(C17:H17)</f>
        <v>24466912</v>
      </c>
    </row>
    <row r="18" spans="1:10" ht="16" customHeight="1">
      <c r="A18" s="113" t="s">
        <v>38</v>
      </c>
      <c r="B18" s="79" t="s">
        <v>8</v>
      </c>
      <c r="C18" s="98">
        <f ca="1">IFERROR(VLOOKUP(A18,'2018 Audit 3'!A:D,4,FALSE)*1,0)+IFERROR(VLOOKUP(A18,'2018 Audit 3'!H:K,4,FALSE)*1,0)</f>
        <v>-7134919</v>
      </c>
      <c r="D18" s="162"/>
      <c r="E18" s="150"/>
      <c r="F18" s="150"/>
      <c r="G18" s="150"/>
      <c r="H18" s="151"/>
      <c r="J18" s="119">
        <f t="shared" ca="1" si="2"/>
        <v>-7134919</v>
      </c>
    </row>
    <row r="19" spans="1:10" ht="16" customHeight="1">
      <c r="A19" s="113" t="s">
        <v>167</v>
      </c>
      <c r="B19" s="79" t="s">
        <v>8</v>
      </c>
      <c r="C19" s="98">
        <f>SUM('2018 Audit 3'!D38:D41)</f>
        <v>2323290</v>
      </c>
      <c r="D19" s="162"/>
      <c r="E19" s="150"/>
      <c r="F19" s="150"/>
      <c r="G19" s="150"/>
      <c r="H19" s="151"/>
      <c r="J19" s="119">
        <f t="shared" si="2"/>
        <v>2323290</v>
      </c>
    </row>
    <row r="20" spans="1:10" ht="16" customHeight="1">
      <c r="A20" s="113" t="s">
        <v>168</v>
      </c>
      <c r="B20" s="79" t="s">
        <v>8</v>
      </c>
      <c r="C20" s="98">
        <f>SUM('2018 Audit 3'!D44:D55)</f>
        <v>13861100</v>
      </c>
      <c r="D20" s="162"/>
      <c r="E20" s="150"/>
      <c r="F20" s="150"/>
      <c r="G20" s="150"/>
      <c r="H20" s="151"/>
      <c r="J20" s="119">
        <f t="shared" si="2"/>
        <v>13861100</v>
      </c>
    </row>
    <row r="21" spans="1:10" ht="16" customHeight="1">
      <c r="A21" s="108" t="s">
        <v>73</v>
      </c>
      <c r="B21" s="80" t="s">
        <v>17</v>
      </c>
      <c r="C21" s="98">
        <f ca="1">IFERROR(VLOOKUP(A21,'2018 Audit 3'!A:D,4,FALSE)*1,0)+IFERROR(VLOOKUP(A21,'2018 Audit 3'!H:K,4,FALSE)*1,0)</f>
        <v>763850</v>
      </c>
      <c r="D21" s="162"/>
      <c r="E21" s="150"/>
      <c r="F21" s="150"/>
      <c r="G21" s="150"/>
      <c r="H21" s="151"/>
      <c r="J21" s="119">
        <f t="shared" ca="1" si="2"/>
        <v>763850</v>
      </c>
    </row>
    <row r="22" spans="1:10" ht="16" customHeight="1">
      <c r="A22" s="108" t="s">
        <v>76</v>
      </c>
      <c r="B22" s="80" t="s">
        <v>17</v>
      </c>
      <c r="C22" s="98">
        <f ca="1">IFERROR(VLOOKUP(A22,'2018 Audit 3'!A:D,4,FALSE)*1,0)+IFERROR(VLOOKUP(A22,'2018 Audit 3'!H:K,4,FALSE)*1,0)</f>
        <v>3794059</v>
      </c>
      <c r="D22" s="163" t="s">
        <v>163</v>
      </c>
      <c r="E22" s="164"/>
      <c r="F22" s="164"/>
      <c r="G22" s="164"/>
      <c r="H22" s="165"/>
      <c r="J22" s="119">
        <f t="shared" ca="1" si="2"/>
        <v>3794059</v>
      </c>
    </row>
    <row r="23" spans="1:10" ht="16" customHeight="1">
      <c r="A23" s="108" t="s">
        <v>91</v>
      </c>
      <c r="B23" s="80" t="s">
        <v>17</v>
      </c>
      <c r="C23" s="98">
        <f ca="1">IFERROR(VLOOKUP(A23,'2018 Audit 3'!A:D,4,FALSE)*1,0)+IFERROR(VLOOKUP(A23,'2018 Audit 3'!H:K,4,FALSE)*1,0)</f>
        <v>0</v>
      </c>
      <c r="D23" s="163"/>
      <c r="E23" s="164"/>
      <c r="F23" s="164"/>
      <c r="G23" s="164"/>
      <c r="H23" s="165"/>
      <c r="J23" s="119">
        <f t="shared" ca="1" si="2"/>
        <v>0</v>
      </c>
    </row>
    <row r="24" spans="1:10" ht="16" customHeight="1">
      <c r="A24" s="108" t="s">
        <v>56</v>
      </c>
      <c r="B24" s="80" t="s">
        <v>17</v>
      </c>
      <c r="C24" s="98">
        <f ca="1">IFERROR(VLOOKUP(A24,'2018 Audit 3'!A:D,4,FALSE)*1,0)+IFERROR(VLOOKUP(A24,'2018 Audit 3'!H:K,4,FALSE)*1,0)</f>
        <v>-16000000</v>
      </c>
      <c r="D24" s="166" t="s">
        <v>65</v>
      </c>
      <c r="E24" s="167"/>
      <c r="F24" s="167"/>
      <c r="G24" s="167"/>
      <c r="H24" s="168"/>
      <c r="J24" s="119">
        <f t="shared" ca="1" si="2"/>
        <v>-16000000</v>
      </c>
    </row>
    <row r="25" spans="1:10" ht="16" customHeight="1">
      <c r="A25" s="108" t="s">
        <v>131</v>
      </c>
      <c r="B25" s="80" t="s">
        <v>17</v>
      </c>
      <c r="C25" s="98">
        <f ca="1">IFERROR(VLOOKUP(A25,'2018 Audit 3'!A:D,4,FALSE)*1,0)+IFERROR(VLOOKUP(A25,'2018 Audit 3'!H:K,4,FALSE)*1,0)</f>
        <v>-26547455</v>
      </c>
      <c r="D25" s="166"/>
      <c r="E25" s="167"/>
      <c r="F25" s="167"/>
      <c r="G25" s="167"/>
      <c r="H25" s="168"/>
      <c r="J25" s="119">
        <f t="shared" ca="1" si="2"/>
        <v>-26547455</v>
      </c>
    </row>
    <row r="26" spans="1:10" ht="16" customHeight="1">
      <c r="A26" s="108" t="s">
        <v>61</v>
      </c>
      <c r="B26" s="80" t="s">
        <v>17</v>
      </c>
      <c r="C26" s="98">
        <f ca="1">IFERROR(VLOOKUP(A26,'2018 Audit 3'!A:D,4,FALSE)*1,0)+IFERROR(VLOOKUP(A26,'2018 Audit 3'!H:K,4,FALSE)*1,0)</f>
        <v>493916</v>
      </c>
      <c r="D26" s="166"/>
      <c r="E26" s="167"/>
      <c r="F26" s="167"/>
      <c r="G26" s="167"/>
      <c r="H26" s="168"/>
      <c r="J26" s="119">
        <f t="shared" ca="1" si="2"/>
        <v>493916</v>
      </c>
    </row>
    <row r="27" spans="1:10" ht="16" customHeight="1">
      <c r="A27" s="108" t="s">
        <v>0</v>
      </c>
      <c r="B27" s="88"/>
      <c r="C27" s="98"/>
      <c r="D27" s="82"/>
      <c r="E27" s="82"/>
      <c r="F27" s="82"/>
      <c r="G27" s="82"/>
      <c r="H27" s="82"/>
      <c r="J27" s="119"/>
    </row>
    <row r="28" spans="1:10" ht="16" customHeight="1">
      <c r="A28" s="110" t="s">
        <v>67</v>
      </c>
      <c r="B28" s="80" t="s">
        <v>17</v>
      </c>
      <c r="C28" s="98">
        <f ca="1">IFERROR(VLOOKUP(A28,'2018 Audit 3'!A:D,4,FALSE)*1,0)+IFERROR(VLOOKUP(A28,'2018 Audit 3'!H:K,4,FALSE)*1,0)</f>
        <v>258189237</v>
      </c>
      <c r="D28" s="82"/>
      <c r="E28" s="82">
        <v>265525180</v>
      </c>
      <c r="F28" s="82">
        <v>-258189237</v>
      </c>
      <c r="G28" s="82">
        <f t="shared" ref="G28:G32" ca="1" si="3">-C28-D28-E28-F28-H28</f>
        <v>-265525180</v>
      </c>
      <c r="H28" s="82"/>
      <c r="J28" s="119">
        <f t="shared" ref="J28:J32" ca="1" si="4">SUM(C28:H28)</f>
        <v>0</v>
      </c>
    </row>
    <row r="29" spans="1:10" ht="16" customHeight="1" thickBot="1">
      <c r="A29" s="108" t="s">
        <v>130</v>
      </c>
      <c r="B29" s="80" t="s">
        <v>17</v>
      </c>
      <c r="C29" s="98">
        <f ca="1">IFERROR(VLOOKUP(A29,'2018 Audit 3'!A:D,4,FALSE)*1,0)+IFERROR(VLOOKUP(A29,'2018 Audit 3'!H:K,4,FALSE)*1,0)</f>
        <v>16657778</v>
      </c>
      <c r="D29" s="82"/>
      <c r="E29" s="82">
        <v>21816343</v>
      </c>
      <c r="F29" s="82">
        <v>-20589129</v>
      </c>
      <c r="G29" s="82">
        <f t="shared" ca="1" si="3"/>
        <v>-17884992</v>
      </c>
      <c r="H29" s="82"/>
      <c r="J29" s="119">
        <f t="shared" ca="1" si="4"/>
        <v>0</v>
      </c>
    </row>
    <row r="30" spans="1:10" ht="16" customHeight="1" thickTop="1" thickBot="1">
      <c r="A30" s="108" t="s">
        <v>83</v>
      </c>
      <c r="B30" s="80" t="s">
        <v>17</v>
      </c>
      <c r="C30" s="83">
        <f ca="1">IFERROR(VLOOKUP(A30,'2018 Audit 3'!A:D,4,FALSE)*1,0)+IFERROR(VLOOKUP(A30,'2018 Audit 3'!H:K,4,FALSE)*1,0)-C31</f>
        <v>-45325252</v>
      </c>
      <c r="D30" s="120"/>
      <c r="E30" s="84">
        <v>163877080</v>
      </c>
      <c r="F30" s="84">
        <v>-132551828</v>
      </c>
      <c r="G30" s="97">
        <f>-E30</f>
        <v>-163877080</v>
      </c>
      <c r="H30" s="95">
        <f>E30</f>
        <v>163877080</v>
      </c>
      <c r="I30" s="87" t="s">
        <v>169</v>
      </c>
      <c r="J30" s="117">
        <f t="shared" ca="1" si="4"/>
        <v>-14000000</v>
      </c>
    </row>
    <row r="31" spans="1:10" ht="16" customHeight="1" thickTop="1">
      <c r="A31" s="108" t="s">
        <v>82</v>
      </c>
      <c r="B31" s="80" t="s">
        <v>17</v>
      </c>
      <c r="C31" s="98">
        <f ca="1">-C11</f>
        <v>14000000</v>
      </c>
      <c r="D31" s="82">
        <f ca="1">-C31</f>
        <v>-14000000</v>
      </c>
      <c r="E31" s="82">
        <v>5213763</v>
      </c>
      <c r="F31" s="82"/>
      <c r="G31" s="82">
        <f t="shared" ca="1" si="3"/>
        <v>-5213763</v>
      </c>
      <c r="H31" s="82"/>
      <c r="J31" s="128">
        <f t="shared" ca="1" si="4"/>
        <v>0</v>
      </c>
    </row>
    <row r="32" spans="1:10" ht="16" customHeight="1">
      <c r="A32" s="108" t="s">
        <v>86</v>
      </c>
      <c r="B32" s="80" t="s">
        <v>17</v>
      </c>
      <c r="C32" s="98">
        <f ca="1">IFERROR(VLOOKUP(A32,'2018 Audit 3'!A:D,4,FALSE)*1,0)+IFERROR(VLOOKUP(A32,'2018 Audit 3'!H:K,4,FALSE)*1,0)</f>
        <v>3981660</v>
      </c>
      <c r="D32" s="82"/>
      <c r="E32" s="82">
        <v>19092902</v>
      </c>
      <c r="F32" s="82">
        <v>-5698395</v>
      </c>
      <c r="G32" s="82">
        <f t="shared" ca="1" si="3"/>
        <v>-36469069</v>
      </c>
      <c r="H32" s="82">
        <f>E32</f>
        <v>19092902</v>
      </c>
      <c r="J32" s="82">
        <f t="shared" ca="1" si="4"/>
        <v>0</v>
      </c>
    </row>
    <row r="33" spans="1:10" ht="16" customHeight="1">
      <c r="A33" s="108" t="s">
        <v>84</v>
      </c>
      <c r="B33" s="80" t="s">
        <v>17</v>
      </c>
      <c r="C33" s="98">
        <f ca="1">IFERROR(VLOOKUP(A33,'2018 Audit 3'!A:D,4,FALSE)*1,0)+IFERROR(VLOOKUP(A33,'2018 Audit 3'!H:K,4,FALSE)*1,0)</f>
        <v>-3151566</v>
      </c>
      <c r="D33" s="82"/>
      <c r="E33" s="82">
        <v>26331353</v>
      </c>
      <c r="F33" s="82">
        <v>-15941336</v>
      </c>
      <c r="G33" s="82">
        <f t="shared" ref="G33:G53" ca="1" si="5">-C33-D33-E33-F33-H33</f>
        <v>-7238451</v>
      </c>
      <c r="H33" s="82"/>
      <c r="J33" s="82">
        <f t="shared" ref="J33:J36" ca="1" si="6">SUM(C33:H33)</f>
        <v>0</v>
      </c>
    </row>
    <row r="34" spans="1:10" ht="16" customHeight="1">
      <c r="A34" s="108" t="s">
        <v>113</v>
      </c>
      <c r="B34" s="80" t="s">
        <v>17</v>
      </c>
      <c r="C34" s="83">
        <f ca="1">IFERROR(VLOOKUP(A34,'2018 Audit 3'!A:D,4,FALSE)*1,0)+IFERROR(VLOOKUP(A34,'2018 Audit 3'!H:K,4,FALSE)*1,0)</f>
        <v>-5977163</v>
      </c>
      <c r="D34" s="84">
        <f ca="1">-D35</f>
        <v>4822833</v>
      </c>
      <c r="E34" s="84">
        <v>15658847</v>
      </c>
      <c r="F34" s="84">
        <v>-25177023</v>
      </c>
      <c r="G34" s="96">
        <f t="shared" ca="1" si="5"/>
        <v>-4986341</v>
      </c>
      <c r="H34" s="82">
        <f>E34</f>
        <v>15658847</v>
      </c>
      <c r="J34" s="82">
        <f t="shared" ca="1" si="0"/>
        <v>0</v>
      </c>
    </row>
    <row r="35" spans="1:10" ht="16" customHeight="1">
      <c r="A35" s="108" t="s">
        <v>81</v>
      </c>
      <c r="B35" s="80" t="s">
        <v>17</v>
      </c>
      <c r="C35" s="98">
        <f ca="1">IFERROR(VLOOKUP(A35,'2018 Audit 3'!A:D,4,FALSE)*1,0)+IFERROR(VLOOKUP(A35,'2018 Audit 3'!H:K,4,FALSE)*1,0)</f>
        <v>4822833</v>
      </c>
      <c r="D35" s="82">
        <f ca="1">-C35</f>
        <v>-4822833</v>
      </c>
      <c r="E35" s="82"/>
      <c r="F35" s="82"/>
      <c r="G35" s="82">
        <f t="shared" ca="1" si="5"/>
        <v>0</v>
      </c>
      <c r="H35" s="82"/>
      <c r="J35" s="82">
        <f t="shared" ca="1" si="6"/>
        <v>0</v>
      </c>
    </row>
    <row r="36" spans="1:10" ht="16" customHeight="1">
      <c r="A36" s="108" t="s">
        <v>85</v>
      </c>
      <c r="B36" s="80" t="s">
        <v>17</v>
      </c>
      <c r="C36" s="98">
        <f ca="1">IFERROR(VLOOKUP(A36,'2018 Audit 3'!A:D,4,FALSE)*1,0)+IFERROR(VLOOKUP(A36,'2018 Audit 3'!H:K,4,FALSE)*1,0)</f>
        <v>-2646979</v>
      </c>
      <c r="D36" s="82"/>
      <c r="E36" s="82">
        <v>35498763</v>
      </c>
      <c r="F36" s="82">
        <v>-32840466</v>
      </c>
      <c r="G36" s="82">
        <f t="shared" ca="1" si="5"/>
        <v>-11318</v>
      </c>
      <c r="H36" s="82"/>
      <c r="J36" s="82">
        <f t="shared" ca="1" si="6"/>
        <v>0</v>
      </c>
    </row>
    <row r="37" spans="1:10" ht="16" customHeight="1">
      <c r="A37" s="109" t="s">
        <v>149</v>
      </c>
      <c r="B37" s="88"/>
      <c r="C37" s="98"/>
      <c r="D37" s="82"/>
      <c r="E37" s="82"/>
      <c r="F37" s="82"/>
      <c r="G37" s="82"/>
      <c r="H37" s="82"/>
      <c r="J37" s="82"/>
    </row>
    <row r="38" spans="1:10" ht="16" customHeight="1">
      <c r="A38" s="108" t="s">
        <v>139</v>
      </c>
      <c r="B38" s="88" t="s">
        <v>138</v>
      </c>
      <c r="C38" s="98">
        <f ca="1">IFERROR(VLOOKUP(A38,'2018 Audit 3'!A:D,4,FALSE)*1,0)+IFERROR(VLOOKUP(A38,'2018 Audit 3'!H:K,4,FALSE)*1,0)</f>
        <v>0</v>
      </c>
      <c r="D38" s="82"/>
      <c r="E38" s="82">
        <v>356844546</v>
      </c>
      <c r="F38" s="82">
        <v>-350246510</v>
      </c>
      <c r="G38" s="82">
        <f t="shared" ca="1" si="5"/>
        <v>-6598036</v>
      </c>
      <c r="H38" s="82"/>
      <c r="J38" s="82">
        <f ca="1">SUM(C38:H38)</f>
        <v>0</v>
      </c>
    </row>
    <row r="39" spans="1:10" ht="16" customHeight="1">
      <c r="A39" s="108" t="s">
        <v>140</v>
      </c>
      <c r="B39" s="88" t="s">
        <v>138</v>
      </c>
      <c r="C39" s="98">
        <f ca="1">IFERROR(VLOOKUP(A39,'2018 Audit 3'!A:D,4,FALSE)*1,0)+IFERROR(VLOOKUP(A39,'2018 Audit 3'!H:K,4,FALSE)*1,0)</f>
        <v>0</v>
      </c>
      <c r="D39" s="82"/>
      <c r="E39" s="82">
        <v>6842318</v>
      </c>
      <c r="F39" s="82">
        <v>-10339346</v>
      </c>
      <c r="G39" s="82">
        <f t="shared" ca="1" si="5"/>
        <v>-3345290</v>
      </c>
      <c r="H39" s="82">
        <f>E39</f>
        <v>6842318</v>
      </c>
      <c r="J39" s="82">
        <f ca="1">SUM(C39:H39)</f>
        <v>0</v>
      </c>
    </row>
    <row r="40" spans="1:10" ht="16" customHeight="1">
      <c r="A40" s="108" t="s">
        <v>55</v>
      </c>
      <c r="B40" s="80" t="s">
        <v>17</v>
      </c>
      <c r="C40" s="98">
        <f ca="1">IFERROR(VLOOKUP(A40,'2018 Audit 3'!A:D,4,FALSE)*1,0)+IFERROR(VLOOKUP(A40,'2018 Audit 3'!H:K,4,FALSE)*1,0)</f>
        <v>-85804581</v>
      </c>
      <c r="D40" s="82">
        <f ca="1">-D41</f>
        <v>14786</v>
      </c>
      <c r="E40" s="82">
        <v>473888995</v>
      </c>
      <c r="F40" s="82">
        <v>-437096607</v>
      </c>
      <c r="G40" s="82">
        <f t="shared" ca="1" si="5"/>
        <v>48997407</v>
      </c>
      <c r="H40" s="82"/>
      <c r="J40" s="82">
        <f ca="1">SUM(C40:H40)</f>
        <v>0</v>
      </c>
    </row>
    <row r="41" spans="1:10" ht="16" customHeight="1">
      <c r="A41" s="108" t="s">
        <v>71</v>
      </c>
      <c r="B41" s="80" t="s">
        <v>17</v>
      </c>
      <c r="C41" s="98">
        <f ca="1">IFERROR(VLOOKUP(A41,'2018 Audit 3'!A:D,4,FALSE)*1,0)+IFERROR(VLOOKUP(A41,'2018 Audit 3'!H:K,4,FALSE)*1,0)</f>
        <v>14786</v>
      </c>
      <c r="D41" s="82">
        <f ca="1">-C41</f>
        <v>-14786</v>
      </c>
      <c r="E41" s="82"/>
      <c r="F41" s="82"/>
      <c r="G41" s="82">
        <f t="shared" ca="1" si="5"/>
        <v>0</v>
      </c>
      <c r="H41" s="82"/>
      <c r="J41" s="82">
        <f ca="1">SUM(C41:H41)</f>
        <v>0</v>
      </c>
    </row>
    <row r="42" spans="1:10" ht="16" customHeight="1">
      <c r="A42" s="108" t="s">
        <v>148</v>
      </c>
      <c r="B42" s="88" t="s">
        <v>138</v>
      </c>
      <c r="C42" s="98">
        <f ca="1">IFERROR(VLOOKUP(A42,'2018 Audit 3'!A:D,4,FALSE)*1,0)+IFERROR(VLOOKUP(A42,'2018 Audit 3'!H:K,4,FALSE)*1,0)</f>
        <v>0</v>
      </c>
      <c r="D42" s="82"/>
      <c r="E42" s="82">
        <v>64875584</v>
      </c>
      <c r="F42" s="82">
        <v>-38136551</v>
      </c>
      <c r="G42" s="82">
        <f t="shared" ca="1" si="5"/>
        <v>-26739033</v>
      </c>
      <c r="H42" s="82"/>
      <c r="J42" s="82">
        <f ca="1">SUM(C42:H42)</f>
        <v>0</v>
      </c>
    </row>
    <row r="43" spans="1:10" ht="16" customHeight="1">
      <c r="A43" s="108" t="s">
        <v>0</v>
      </c>
      <c r="B43" s="88"/>
      <c r="C43" s="98"/>
      <c r="D43" s="82"/>
      <c r="E43" s="82"/>
      <c r="F43" s="82"/>
      <c r="G43" s="82"/>
      <c r="H43" s="82"/>
      <c r="J43" s="82"/>
    </row>
    <row r="44" spans="1:10" ht="16" customHeight="1">
      <c r="A44" s="108" t="s">
        <v>87</v>
      </c>
      <c r="B44" s="80" t="s">
        <v>17</v>
      </c>
      <c r="C44" s="98">
        <f ca="1">IFERROR(VLOOKUP(A44,'2018 Audit 3'!A:D,4,FALSE)*1,0)+IFERROR(VLOOKUP(A44,'2018 Audit 3'!H:K,4,FALSE)*1,0)</f>
        <v>19006372</v>
      </c>
      <c r="D44" s="82"/>
      <c r="E44" s="82">
        <v>-112347236</v>
      </c>
      <c r="F44" s="82">
        <v>85459058</v>
      </c>
      <c r="G44" s="82">
        <f t="shared" ca="1" si="5"/>
        <v>120229042</v>
      </c>
      <c r="H44" s="82">
        <f>E44</f>
        <v>-112347236</v>
      </c>
      <c r="J44" s="82">
        <f t="shared" ref="J44:J49" ca="1" si="7">SUM(C44:H44)</f>
        <v>0</v>
      </c>
    </row>
    <row r="45" spans="1:10" ht="16" customHeight="1">
      <c r="A45" s="108" t="s">
        <v>88</v>
      </c>
      <c r="B45" s="80" t="s">
        <v>17</v>
      </c>
      <c r="C45" s="98">
        <f ca="1">IFERROR(VLOOKUP(A45,'2018 Audit 3'!A:D,4,FALSE)*1,0)+IFERROR(VLOOKUP(A45,'2018 Audit 3'!H:K,4,FALSE)*1,0)</f>
        <v>12703179</v>
      </c>
      <c r="D45" s="82"/>
      <c r="E45" s="82">
        <v>-82343394</v>
      </c>
      <c r="F45" s="82">
        <v>69640215</v>
      </c>
      <c r="G45" s="82">
        <f t="shared" ca="1" si="5"/>
        <v>82343394</v>
      </c>
      <c r="H45" s="82">
        <f>E45</f>
        <v>-82343394</v>
      </c>
      <c r="J45" s="82">
        <f t="shared" ca="1" si="7"/>
        <v>0</v>
      </c>
    </row>
    <row r="46" spans="1:10" ht="16" customHeight="1">
      <c r="A46" s="108" t="s">
        <v>89</v>
      </c>
      <c r="B46" s="80" t="s">
        <v>17</v>
      </c>
      <c r="C46" s="98">
        <f ca="1">IFERROR(VLOOKUP(A46,'2018 Audit 3'!A:D,4,FALSE)*1,0)+IFERROR(VLOOKUP(A46,'2018 Audit 3'!H:K,4,FALSE)*1,0)</f>
        <v>-193980</v>
      </c>
      <c r="D46" s="82"/>
      <c r="E46" s="82">
        <v>-4987294</v>
      </c>
      <c r="F46" s="82">
        <v>5181274</v>
      </c>
      <c r="G46" s="82">
        <f t="shared" ca="1" si="5"/>
        <v>4987294</v>
      </c>
      <c r="H46" s="82">
        <f>E46</f>
        <v>-4987294</v>
      </c>
      <c r="J46" s="82">
        <f t="shared" ca="1" si="7"/>
        <v>0</v>
      </c>
    </row>
    <row r="47" spans="1:10" ht="16" customHeight="1">
      <c r="A47" s="108" t="s">
        <v>146</v>
      </c>
      <c r="B47" s="88" t="s">
        <v>138</v>
      </c>
      <c r="C47" s="98">
        <f ca="1">IFERROR(VLOOKUP(A47,'2018 Audit 3'!A:D,4,FALSE)*1,0)+IFERROR(VLOOKUP(A47,'2018 Audit 3'!H:K,4,FALSE)*1,0)</f>
        <v>0</v>
      </c>
      <c r="D47" s="82"/>
      <c r="E47" s="82">
        <v>-15204848</v>
      </c>
      <c r="F47" s="82">
        <v>16832683</v>
      </c>
      <c r="G47" s="82">
        <f t="shared" ca="1" si="5"/>
        <v>-1627835</v>
      </c>
      <c r="H47" s="82"/>
      <c r="J47" s="82">
        <f t="shared" ca="1" si="7"/>
        <v>0</v>
      </c>
    </row>
    <row r="48" spans="1:10" ht="16" customHeight="1">
      <c r="A48" s="108" t="s">
        <v>90</v>
      </c>
      <c r="B48" s="80" t="s">
        <v>17</v>
      </c>
      <c r="C48" s="98">
        <f ca="1">IFERROR(VLOOKUP(A48,'2018 Audit 3'!A:D,4,FALSE)*1,0)+IFERROR(VLOOKUP(A48,'2018 Audit 3'!H:K,4,FALSE)*1,0)</f>
        <v>-17054562</v>
      </c>
      <c r="D48" s="82"/>
      <c r="E48" s="82">
        <v>0</v>
      </c>
      <c r="F48" s="82">
        <v>1395715</v>
      </c>
      <c r="G48" s="82">
        <f t="shared" ca="1" si="5"/>
        <v>15658847</v>
      </c>
      <c r="H48" s="82">
        <f>E48</f>
        <v>0</v>
      </c>
      <c r="J48" s="82">
        <f t="shared" ca="1" si="7"/>
        <v>0</v>
      </c>
    </row>
    <row r="49" spans="1:10" ht="16" customHeight="1">
      <c r="A49" s="108" t="s">
        <v>57</v>
      </c>
      <c r="B49" s="80" t="s">
        <v>17</v>
      </c>
      <c r="C49" s="98">
        <f ca="1">IFERROR(VLOOKUP(A49,'2018 Audit 3'!A:D,4,FALSE)*1,0)+IFERROR(VLOOKUP(A49,'2018 Audit 3'!H:K,4,FALSE)*1,0)</f>
        <v>-11515000</v>
      </c>
      <c r="D49" s="82"/>
      <c r="E49" s="82">
        <v>-12055000</v>
      </c>
      <c r="F49" s="82">
        <v>11515000</v>
      </c>
      <c r="G49" s="82">
        <f t="shared" ca="1" si="5"/>
        <v>24110000</v>
      </c>
      <c r="H49" s="82">
        <f>E49</f>
        <v>-12055000</v>
      </c>
      <c r="J49" s="82">
        <f t="shared" ca="1" si="7"/>
        <v>0</v>
      </c>
    </row>
    <row r="50" spans="1:10" ht="16" customHeight="1">
      <c r="A50" s="109" t="s">
        <v>150</v>
      </c>
      <c r="B50" s="88"/>
      <c r="C50" s="98">
        <f ca="1">IFERROR(VLOOKUP(A50,'2018 Audit 3'!A:D,4,FALSE)*1,0)+IFERROR(VLOOKUP(A50,'2018 Audit 3'!H:K,4,FALSE)*1,0)</f>
        <v>0</v>
      </c>
      <c r="D50" s="82"/>
      <c r="E50" s="82"/>
      <c r="F50" s="82"/>
      <c r="G50" s="82"/>
      <c r="H50" s="82"/>
      <c r="J50" s="82"/>
    </row>
    <row r="51" spans="1:10" ht="16" customHeight="1">
      <c r="A51" s="108" t="s">
        <v>92</v>
      </c>
      <c r="B51" s="80" t="s">
        <v>17</v>
      </c>
      <c r="C51" s="98">
        <f ca="1">IFERROR(VLOOKUP(A51,'2018 Audit 3'!A:D,4,FALSE)*1,0)+IFERROR(VLOOKUP(A51,'2018 Audit 3'!H:K,4,FALSE)*1,0)</f>
        <v>-7264933</v>
      </c>
      <c r="D51" s="82"/>
      <c r="E51" s="82">
        <v>-20454400</v>
      </c>
      <c r="F51" s="82">
        <v>30084833</v>
      </c>
      <c r="G51" s="82">
        <f ca="1">-C51-D51-E51-F51-H51</f>
        <v>18088900</v>
      </c>
      <c r="H51" s="82">
        <f>E51</f>
        <v>-20454400</v>
      </c>
      <c r="J51" s="82">
        <f ca="1">SUM(C51:H51)</f>
        <v>0</v>
      </c>
    </row>
    <row r="52" spans="1:10" ht="16" customHeight="1">
      <c r="A52" s="108" t="s">
        <v>147</v>
      </c>
      <c r="B52" s="88" t="s">
        <v>138</v>
      </c>
      <c r="C52" s="98">
        <f ca="1">IFERROR(VLOOKUP(A52,'2018 Audit 3'!A:D,4,FALSE)*1,0)+IFERROR(VLOOKUP(A52,'2018 Audit 3'!H:K,4,FALSE)*1,0)</f>
        <v>0</v>
      </c>
      <c r="D52" s="82"/>
      <c r="E52" s="82">
        <v>-285698849</v>
      </c>
      <c r="F52" s="82">
        <v>299981954</v>
      </c>
      <c r="G52" s="82">
        <f t="shared" ca="1" si="5"/>
        <v>-14283105</v>
      </c>
      <c r="H52" s="82"/>
      <c r="J52" s="82">
        <f ca="1">SUM(C52:H52)</f>
        <v>0</v>
      </c>
    </row>
    <row r="53" spans="1:10" ht="16" customHeight="1">
      <c r="A53" s="114" t="s">
        <v>152</v>
      </c>
      <c r="B53" s="125" t="s">
        <v>138</v>
      </c>
      <c r="C53" s="99">
        <f ca="1">IFERROR(VLOOKUP(A53,'2018 Audit 3'!A:D,4,FALSE)*1,0)+IFERROR(VLOOKUP(A53,'2018 Audit 3'!H:K,4,FALSE)*1,0)</f>
        <v>0</v>
      </c>
      <c r="D53" s="86"/>
      <c r="E53" s="86">
        <v>-922374653</v>
      </c>
      <c r="F53" s="86">
        <v>806715696</v>
      </c>
      <c r="G53" s="126">
        <f t="shared" ca="1" si="5"/>
        <v>115658957</v>
      </c>
      <c r="H53" s="86"/>
      <c r="J53" s="86">
        <f ca="1">SUM(C53:H53)</f>
        <v>0</v>
      </c>
    </row>
    <row r="54" spans="1:10" ht="16" customHeight="1">
      <c r="A54" s="108" t="s">
        <v>121</v>
      </c>
      <c r="B54" s="80" t="s">
        <v>17</v>
      </c>
      <c r="C54" s="99">
        <f t="shared" ref="C54:H54" ca="1" si="8">SUM(C10:C53)</f>
        <v>265525180</v>
      </c>
      <c r="D54" s="99">
        <f t="shared" ca="1" si="8"/>
        <v>0</v>
      </c>
      <c r="E54" s="99">
        <f t="shared" si="8"/>
        <v>0</v>
      </c>
      <c r="F54" s="99">
        <f t="shared" si="8"/>
        <v>0</v>
      </c>
      <c r="G54" s="123">
        <f t="shared" ca="1" si="8"/>
        <v>-123725652</v>
      </c>
      <c r="H54" s="99">
        <f t="shared" si="8"/>
        <v>0</v>
      </c>
      <c r="J54" s="129">
        <f ca="1">SUM(J10:J53)</f>
        <v>141799528</v>
      </c>
    </row>
    <row r="55" spans="1:10" ht="16" customHeight="1">
      <c r="A55" s="114" t="s">
        <v>161</v>
      </c>
      <c r="B55" s="81" t="s">
        <v>17</v>
      </c>
      <c r="C55" s="169" t="s">
        <v>183</v>
      </c>
      <c r="D55" s="170"/>
      <c r="E55" s="170"/>
      <c r="F55" s="171"/>
      <c r="G55" s="85">
        <f ca="1">-G54</f>
        <v>123725652</v>
      </c>
      <c r="H55" s="1" t="s">
        <v>0</v>
      </c>
      <c r="I55" s="87"/>
      <c r="J55" s="85">
        <f ca="1">G55</f>
        <v>123725652</v>
      </c>
    </row>
    <row r="56" spans="1:10" ht="16" customHeight="1">
      <c r="A56" s="115" t="s">
        <v>68</v>
      </c>
      <c r="B56" s="81" t="s">
        <v>17</v>
      </c>
      <c r="C56" s="172"/>
      <c r="D56" s="173"/>
      <c r="E56" s="173"/>
      <c r="F56" s="174"/>
      <c r="G56" s="86">
        <f ca="1">SUM(G54:G55)</f>
        <v>0</v>
      </c>
      <c r="H56" s="1" t="s">
        <v>0</v>
      </c>
      <c r="J56" s="86">
        <f ca="1">SUM(J54:J55)</f>
        <v>265525180</v>
      </c>
    </row>
    <row r="57" spans="1:10" ht="16" customHeight="1">
      <c r="A57" s="5" t="s">
        <v>0</v>
      </c>
      <c r="C57" s="3" t="s">
        <v>0</v>
      </c>
      <c r="J57" s="1" t="s">
        <v>0</v>
      </c>
    </row>
    <row r="58" spans="1:10" ht="16" customHeight="1">
      <c r="A58" s="5" t="s">
        <v>0</v>
      </c>
      <c r="C58" s="3">
        <f>'2018 Audit 3'!$J56</f>
        <v>265525180</v>
      </c>
      <c r="E58" s="3"/>
      <c r="F58" s="3"/>
      <c r="G58" s="3"/>
      <c r="H58" s="3"/>
      <c r="J58" s="3">
        <f>'2018 Audit 3'!$J56</f>
        <v>265525180</v>
      </c>
    </row>
    <row r="59" spans="1:10" ht="16" customHeight="1">
      <c r="A59" s="5" t="s">
        <v>0</v>
      </c>
      <c r="C59" s="3">
        <f ca="1">C54-C58</f>
        <v>0</v>
      </c>
      <c r="E59" s="3"/>
      <c r="F59" s="3"/>
      <c r="G59" s="3"/>
      <c r="H59" s="3"/>
      <c r="J59" s="3">
        <f ca="1">J56-J58</f>
        <v>0</v>
      </c>
    </row>
    <row r="60" spans="1:10" ht="16" customHeight="1">
      <c r="A60" s="5" t="s">
        <v>0</v>
      </c>
      <c r="C60" s="3" t="s">
        <v>0</v>
      </c>
      <c r="J60" s="1" t="s">
        <v>0</v>
      </c>
    </row>
    <row r="61" spans="1:10" ht="16" customHeight="1">
      <c r="A61" s="5" t="s">
        <v>0</v>
      </c>
      <c r="C61" s="3" t="s">
        <v>0</v>
      </c>
      <c r="J61" s="1" t="s">
        <v>0</v>
      </c>
    </row>
    <row r="62" spans="1:10" ht="16" customHeight="1">
      <c r="A62" s="5" t="s">
        <v>0</v>
      </c>
    </row>
  </sheetData>
  <mergeCells count="4">
    <mergeCell ref="D17:H21"/>
    <mergeCell ref="D22:H23"/>
    <mergeCell ref="D24:H26"/>
    <mergeCell ref="C55:F56"/>
  </mergeCells>
  <conditionalFormatting sqref="A1:M1048576">
    <cfRule type="cellIs" dxfId="7" priority="7" operator="equal">
      <formula>0</formula>
    </cfRule>
    <cfRule type="cellIs" dxfId="6" priority="8" operator="lessThan">
      <formula>0</formula>
    </cfRule>
  </conditionalFormatting>
  <printOptions horizontalCentered="1"/>
  <pageMargins left="0.25" right="0.25" top="0.25" bottom="0.25" header="0.3" footer="0.3"/>
  <pageSetup scale="68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34310-59FD-274C-AE21-4AEDC24609E7}">
  <sheetPr codeName="Sheet4"/>
  <dimension ref="A1:M62"/>
  <sheetViews>
    <sheetView zoomScaleNormal="100" workbookViewId="0">
      <pane ySplit="9" topLeftCell="A10" activePane="bottomLeft" state="frozen"/>
      <selection sqref="A1:XFD1048576"/>
      <selection pane="bottomLeft"/>
    </sheetView>
  </sheetViews>
  <sheetFormatPr baseColWidth="10" defaultRowHeight="16" customHeight="1"/>
  <cols>
    <col min="1" max="1" width="63" style="5" customWidth="1"/>
    <col min="2" max="2" width="5.1640625" style="7" bestFit="1" customWidth="1"/>
    <col min="3" max="3" width="15.83203125" style="3" bestFit="1" customWidth="1"/>
    <col min="4" max="4" width="14.5" style="1" bestFit="1" customWidth="1"/>
    <col min="5" max="6" width="15.83203125" style="1" bestFit="1" customWidth="1"/>
    <col min="7" max="7" width="13.1640625" style="1" bestFit="1" customWidth="1"/>
    <col min="8" max="8" width="14.6640625" style="1" bestFit="1" customWidth="1"/>
    <col min="9" max="9" width="1.83203125" style="1" customWidth="1"/>
    <col min="10" max="10" width="14.6640625" style="1" customWidth="1"/>
    <col min="11" max="16384" width="10.83203125" style="1"/>
  </cols>
  <sheetData>
    <row r="1" spans="1:13" ht="16" customHeight="1">
      <c r="A1" s="35" t="s">
        <v>162</v>
      </c>
      <c r="B1" s="2"/>
      <c r="F1" s="56"/>
      <c r="J1" s="89" t="s">
        <v>135</v>
      </c>
      <c r="K1" s="1" t="s">
        <v>0</v>
      </c>
      <c r="L1" s="1">
        <f ca="1">C59</f>
        <v>0</v>
      </c>
      <c r="M1" s="1">
        <f ca="1">J59</f>
        <v>0</v>
      </c>
    </row>
    <row r="2" spans="1:13" ht="16" customHeight="1">
      <c r="A2" s="36" t="s">
        <v>164</v>
      </c>
      <c r="B2" s="4"/>
      <c r="F2" s="89"/>
      <c r="J2" s="89" t="s">
        <v>136</v>
      </c>
    </row>
    <row r="3" spans="1:13" ht="16" customHeight="1">
      <c r="A3" s="70" t="s">
        <v>20</v>
      </c>
      <c r="B3" s="28" t="s">
        <v>21</v>
      </c>
      <c r="C3" s="28" t="s">
        <v>22</v>
      </c>
      <c r="D3" s="28" t="s">
        <v>23</v>
      </c>
      <c r="E3" s="28" t="s">
        <v>122</v>
      </c>
      <c r="F3" s="28" t="s">
        <v>128</v>
      </c>
      <c r="G3" s="28" t="s">
        <v>129</v>
      </c>
      <c r="H3" s="28" t="s">
        <v>24</v>
      </c>
      <c r="J3" s="28" t="s">
        <v>26</v>
      </c>
    </row>
    <row r="4" spans="1:13" ht="16" customHeight="1">
      <c r="A4" s="100" t="s">
        <v>159</v>
      </c>
      <c r="B4" s="76" t="s">
        <v>0</v>
      </c>
      <c r="C4" s="21" t="s">
        <v>10</v>
      </c>
      <c r="D4" s="10" t="s">
        <v>132</v>
      </c>
      <c r="E4" s="90" t="s">
        <v>125</v>
      </c>
      <c r="F4" s="92" t="s">
        <v>125</v>
      </c>
      <c r="G4" s="10" t="s">
        <v>143</v>
      </c>
      <c r="H4" s="10" t="s">
        <v>157</v>
      </c>
      <c r="J4" s="10"/>
    </row>
    <row r="5" spans="1:13" ht="16" customHeight="1">
      <c r="A5" s="72" t="s">
        <v>119</v>
      </c>
      <c r="B5" s="76"/>
      <c r="C5" s="133" t="s">
        <v>184</v>
      </c>
      <c r="D5" s="10" t="s">
        <v>133</v>
      </c>
      <c r="E5" s="90" t="s">
        <v>126</v>
      </c>
      <c r="F5" s="93" t="s">
        <v>126</v>
      </c>
      <c r="G5" s="10" t="s">
        <v>144</v>
      </c>
      <c r="H5" s="10" t="s">
        <v>153</v>
      </c>
      <c r="J5" s="10"/>
    </row>
    <row r="6" spans="1:13" ht="16" customHeight="1">
      <c r="A6" s="73" t="s">
        <v>13</v>
      </c>
      <c r="B6" s="76"/>
      <c r="C6" s="133" t="s">
        <v>3</v>
      </c>
      <c r="D6" s="11" t="s">
        <v>134</v>
      </c>
      <c r="E6" s="91" t="s">
        <v>127</v>
      </c>
      <c r="F6" s="94" t="s">
        <v>127</v>
      </c>
      <c r="G6" s="11" t="s">
        <v>145</v>
      </c>
      <c r="H6" s="10" t="s">
        <v>154</v>
      </c>
      <c r="J6" s="10"/>
    </row>
    <row r="7" spans="1:13" ht="16" customHeight="1">
      <c r="A7" s="71" t="s">
        <v>120</v>
      </c>
      <c r="B7" s="76"/>
      <c r="C7" s="133" t="s">
        <v>5</v>
      </c>
      <c r="D7" s="10" t="s">
        <v>141</v>
      </c>
      <c r="E7" s="133" t="s">
        <v>3</v>
      </c>
      <c r="F7" s="131" t="s">
        <v>116</v>
      </c>
      <c r="G7" s="10" t="s">
        <v>123</v>
      </c>
      <c r="H7" s="10" t="s">
        <v>158</v>
      </c>
      <c r="J7" s="133" t="s">
        <v>3</v>
      </c>
    </row>
    <row r="8" spans="1:13" ht="16" customHeight="1">
      <c r="A8" s="74" t="s">
        <v>14</v>
      </c>
      <c r="B8" s="76"/>
      <c r="C8" s="133" t="s">
        <v>4</v>
      </c>
      <c r="D8" s="10" t="s">
        <v>142</v>
      </c>
      <c r="E8" s="133" t="s">
        <v>117</v>
      </c>
      <c r="F8" s="131" t="s">
        <v>117</v>
      </c>
      <c r="G8" s="10" t="s">
        <v>151</v>
      </c>
      <c r="H8" s="10" t="s">
        <v>155</v>
      </c>
      <c r="J8" s="133" t="s">
        <v>117</v>
      </c>
    </row>
    <row r="9" spans="1:13" ht="16" customHeight="1">
      <c r="A9" s="75" t="s">
        <v>182</v>
      </c>
      <c r="B9" s="6" t="s">
        <v>1</v>
      </c>
      <c r="C9" s="139" t="s">
        <v>6</v>
      </c>
      <c r="D9" s="11" t="s">
        <v>127</v>
      </c>
      <c r="E9" s="134" t="s">
        <v>166</v>
      </c>
      <c r="F9" s="132" t="s">
        <v>165</v>
      </c>
      <c r="G9" s="11" t="s">
        <v>124</v>
      </c>
      <c r="H9" s="11" t="s">
        <v>156</v>
      </c>
      <c r="J9" s="134" t="s">
        <v>118</v>
      </c>
    </row>
    <row r="10" spans="1:13" ht="16" customHeight="1">
      <c r="A10" s="110" t="s">
        <v>28</v>
      </c>
      <c r="B10" s="77" t="s">
        <v>2</v>
      </c>
      <c r="C10" s="98">
        <f ca="1">IFERROR(VLOOKUP(A10,'2018 Audit 3'!A:D,4,FALSE)*1,0)+IFERROR(VLOOKUP(A10,'2018 Audit 3'!H:K,4,FALSE)*1,0)</f>
        <v>1293823716</v>
      </c>
      <c r="D10" s="82"/>
      <c r="E10" s="82"/>
      <c r="F10" s="82"/>
      <c r="G10" s="82"/>
      <c r="H10" s="95">
        <f>-H30</f>
        <v>-163877080</v>
      </c>
      <c r="I10" s="116" t="s">
        <v>169</v>
      </c>
      <c r="J10" s="82">
        <f t="shared" ref="J10:J16" ca="1" si="0">SUM(C10:H10)</f>
        <v>1129946636</v>
      </c>
    </row>
    <row r="11" spans="1:13" ht="16" customHeight="1">
      <c r="A11" s="111" t="s">
        <v>30</v>
      </c>
      <c r="B11" s="101" t="s">
        <v>2</v>
      </c>
      <c r="C11" s="102">
        <f ca="1">IFERROR(VLOOKUP(A11,'2018 Audit 3'!A:D,4,FALSE)*1,0)+IFERROR(VLOOKUP(A11,'2018 Audit 3'!H:K,4,FALSE)*1,0)</f>
        <v>-14000000</v>
      </c>
      <c r="D11" s="95"/>
      <c r="E11" s="95"/>
      <c r="F11" s="95"/>
      <c r="G11" s="130" t="s">
        <v>178</v>
      </c>
      <c r="H11" s="104" t="s">
        <v>160</v>
      </c>
      <c r="I11" s="103"/>
      <c r="J11" s="95">
        <f t="shared" ca="1" si="0"/>
        <v>-14000000</v>
      </c>
    </row>
    <row r="12" spans="1:13" ht="16" customHeight="1">
      <c r="A12" s="110" t="s">
        <v>29</v>
      </c>
      <c r="B12" s="77" t="s">
        <v>2</v>
      </c>
      <c r="C12" s="98">
        <f ca="1">IFERROR(VLOOKUP(A12,'2018 Audit 3'!A:D,4,FALSE)*1,0)+IFERROR(VLOOKUP(A12,'2018 Audit 3'!H:K,4,FALSE)*1,0)</f>
        <v>190963890</v>
      </c>
      <c r="D12" s="82"/>
      <c r="E12" s="82"/>
      <c r="F12" s="82"/>
      <c r="G12" s="82"/>
      <c r="H12" s="82"/>
      <c r="J12" s="82">
        <f t="shared" ca="1" si="0"/>
        <v>190963890</v>
      </c>
    </row>
    <row r="13" spans="1:13" ht="16" customHeight="1">
      <c r="A13" s="110" t="s">
        <v>31</v>
      </c>
      <c r="B13" s="77" t="s">
        <v>2</v>
      </c>
      <c r="C13" s="98">
        <f ca="1">IFERROR(VLOOKUP(A13,'2018 Audit 3'!A:D,4,FALSE)*1,0)+IFERROR(VLOOKUP(A13,'2018 Audit 3'!H:K,4,FALSE)*1,0)</f>
        <v>38421601</v>
      </c>
      <c r="D13" s="82"/>
      <c r="E13" s="82"/>
      <c r="F13" s="82"/>
      <c r="G13" s="82"/>
      <c r="H13" s="82"/>
      <c r="J13" s="82">
        <f t="shared" ca="1" si="0"/>
        <v>38421601</v>
      </c>
    </row>
    <row r="14" spans="1:13" ht="16" customHeight="1">
      <c r="A14" s="112" t="s">
        <v>137</v>
      </c>
      <c r="B14" s="78" t="s">
        <v>7</v>
      </c>
      <c r="C14" s="98">
        <f>'2018 Audit 3'!C27</f>
        <v>-1378177709</v>
      </c>
      <c r="D14" s="82">
        <f ca="1">-D15-D16</f>
        <v>-11968900</v>
      </c>
      <c r="E14" s="82"/>
      <c r="F14" s="82"/>
      <c r="G14" s="82"/>
      <c r="H14" s="82">
        <f>-SUM(H32:H51)</f>
        <v>178538257</v>
      </c>
      <c r="J14" s="82">
        <f t="shared" ca="1" si="0"/>
        <v>-1211608352</v>
      </c>
    </row>
    <row r="15" spans="1:13" ht="16" customHeight="1">
      <c r="A15" s="108" t="s">
        <v>78</v>
      </c>
      <c r="B15" s="80" t="s">
        <v>17</v>
      </c>
      <c r="C15" s="98">
        <f ca="1">IFERROR(VLOOKUP(A15,'2018 Audit 3'!A:D,4,FALSE)*1,0)+IFERROR(VLOOKUP(A15,'2018 Audit 3'!H:K,4,FALSE)*1,0)</f>
        <v>-9740795</v>
      </c>
      <c r="D15" s="82">
        <f ca="1">-C15</f>
        <v>9740795</v>
      </c>
      <c r="E15" s="82"/>
      <c r="F15" s="82"/>
      <c r="G15" s="82"/>
      <c r="H15" s="82"/>
      <c r="J15" s="82">
        <f t="shared" ca="1" si="0"/>
        <v>0</v>
      </c>
    </row>
    <row r="16" spans="1:13" ht="16" customHeight="1">
      <c r="A16" s="108" t="s">
        <v>80</v>
      </c>
      <c r="B16" s="80" t="s">
        <v>17</v>
      </c>
      <c r="C16" s="98">
        <f ca="1">IFERROR(VLOOKUP(A16,'2018 Audit 3'!A:D,4,FALSE)*1,0)+IFERROR(VLOOKUP(A16,'2018 Audit 3'!H:K,4,FALSE)*1,0)</f>
        <v>-2228105</v>
      </c>
      <c r="D16" s="82">
        <f ca="1">-C16</f>
        <v>2228105</v>
      </c>
      <c r="E16" s="82"/>
      <c r="F16" s="82"/>
      <c r="G16" s="82"/>
      <c r="H16" s="82"/>
      <c r="J16" s="82">
        <f t="shared" ca="1" si="0"/>
        <v>0</v>
      </c>
    </row>
    <row r="17" spans="1:10" ht="16" customHeight="1">
      <c r="A17" s="113" t="s">
        <v>37</v>
      </c>
      <c r="B17" s="79" t="s">
        <v>8</v>
      </c>
      <c r="C17" s="98">
        <f ca="1">IFERROR(VLOOKUP(A17,'2018 Audit 3'!A:D,4,FALSE)*1,0)+IFERROR(VLOOKUP(A17,'2018 Audit 3'!H:K,4,FALSE)*1,0)</f>
        <v>24466912</v>
      </c>
      <c r="D17" s="162" t="str">
        <f ca="1">"©"&amp;RIGHT("0"&amp;MONTH(NOW()),2)&amp;"/"&amp;RIGHT("0"&amp;DAY(NOW())   +   0,2)&amp;"/"&amp;YEAR(NOW())&amp;" LAWRENCE                          GERARD BRUNN, CPA (PA), MBA"</f>
        <v>©06/28/2025 LAWRENCE                          GERARD BRUNN, CPA (PA), MBA</v>
      </c>
      <c r="E17" s="150"/>
      <c r="F17" s="150"/>
      <c r="G17" s="150"/>
      <c r="H17" s="151"/>
      <c r="J17" s="82">
        <f t="shared" ref="J17:J26" ca="1" si="1">SUM(C17:H17)</f>
        <v>24466912</v>
      </c>
    </row>
    <row r="18" spans="1:10" ht="16" customHeight="1">
      <c r="A18" s="113" t="s">
        <v>38</v>
      </c>
      <c r="B18" s="79" t="s">
        <v>8</v>
      </c>
      <c r="C18" s="98">
        <f ca="1">IFERROR(VLOOKUP(A18,'2018 Audit 3'!A:D,4,FALSE)*1,0)+IFERROR(VLOOKUP(A18,'2018 Audit 3'!H:K,4,FALSE)*1,0)</f>
        <v>-7134919</v>
      </c>
      <c r="D18" s="162"/>
      <c r="E18" s="150"/>
      <c r="F18" s="150"/>
      <c r="G18" s="150"/>
      <c r="H18" s="151"/>
      <c r="J18" s="82">
        <f t="shared" ca="1" si="1"/>
        <v>-7134919</v>
      </c>
    </row>
    <row r="19" spans="1:10" ht="16" customHeight="1">
      <c r="A19" s="113" t="s">
        <v>167</v>
      </c>
      <c r="B19" s="79" t="s">
        <v>8</v>
      </c>
      <c r="C19" s="98">
        <f>SUM('2018 Audit 3'!D38:D41)</f>
        <v>2323290</v>
      </c>
      <c r="D19" s="162"/>
      <c r="E19" s="150"/>
      <c r="F19" s="150"/>
      <c r="G19" s="150"/>
      <c r="H19" s="151"/>
      <c r="J19" s="82">
        <f t="shared" si="1"/>
        <v>2323290</v>
      </c>
    </row>
    <row r="20" spans="1:10" ht="16" customHeight="1">
      <c r="A20" s="113" t="s">
        <v>168</v>
      </c>
      <c r="B20" s="79" t="s">
        <v>8</v>
      </c>
      <c r="C20" s="98">
        <f>SUM('2018 Audit 3'!D44:D55)</f>
        <v>13861100</v>
      </c>
      <c r="D20" s="162"/>
      <c r="E20" s="150"/>
      <c r="F20" s="150"/>
      <c r="G20" s="150"/>
      <c r="H20" s="151"/>
      <c r="J20" s="82">
        <f t="shared" si="1"/>
        <v>13861100</v>
      </c>
    </row>
    <row r="21" spans="1:10" ht="16" customHeight="1">
      <c r="A21" s="108" t="s">
        <v>73</v>
      </c>
      <c r="B21" s="80" t="s">
        <v>17</v>
      </c>
      <c r="C21" s="98">
        <f ca="1">IFERROR(VLOOKUP(A21,'2018 Audit 3'!A:D,4,FALSE)*1,0)+IFERROR(VLOOKUP(A21,'2018 Audit 3'!H:K,4,FALSE)*1,0)</f>
        <v>763850</v>
      </c>
      <c r="D21" s="162"/>
      <c r="E21" s="150"/>
      <c r="F21" s="150"/>
      <c r="G21" s="150"/>
      <c r="H21" s="151"/>
      <c r="J21" s="82">
        <f t="shared" ca="1" si="1"/>
        <v>763850</v>
      </c>
    </row>
    <row r="22" spans="1:10" ht="16" customHeight="1">
      <c r="A22" s="108" t="s">
        <v>76</v>
      </c>
      <c r="B22" s="80" t="s">
        <v>17</v>
      </c>
      <c r="C22" s="98">
        <f ca="1">IFERROR(VLOOKUP(A22,'2018 Audit 3'!A:D,4,FALSE)*1,0)+IFERROR(VLOOKUP(A22,'2018 Audit 3'!H:K,4,FALSE)*1,0)</f>
        <v>3794059</v>
      </c>
      <c r="D22" s="163" t="s">
        <v>163</v>
      </c>
      <c r="E22" s="164"/>
      <c r="F22" s="164"/>
      <c r="G22" s="164"/>
      <c r="H22" s="165"/>
      <c r="J22" s="82">
        <f t="shared" ca="1" si="1"/>
        <v>3794059</v>
      </c>
    </row>
    <row r="23" spans="1:10" ht="16" customHeight="1">
      <c r="A23" s="108" t="s">
        <v>91</v>
      </c>
      <c r="B23" s="80" t="s">
        <v>17</v>
      </c>
      <c r="C23" s="98">
        <f ca="1">IFERROR(VLOOKUP(A23,'2018 Audit 3'!A:D,4,FALSE)*1,0)+IFERROR(VLOOKUP(A23,'2018 Audit 3'!H:K,4,FALSE)*1,0)</f>
        <v>0</v>
      </c>
      <c r="D23" s="163"/>
      <c r="E23" s="164"/>
      <c r="F23" s="164"/>
      <c r="G23" s="164"/>
      <c r="H23" s="165"/>
      <c r="J23" s="82">
        <f t="shared" ca="1" si="1"/>
        <v>0</v>
      </c>
    </row>
    <row r="24" spans="1:10" ht="16" customHeight="1">
      <c r="A24" s="108" t="s">
        <v>56</v>
      </c>
      <c r="B24" s="80" t="s">
        <v>17</v>
      </c>
      <c r="C24" s="98">
        <f ca="1">IFERROR(VLOOKUP(A24,'2018 Audit 3'!A:D,4,FALSE)*1,0)+IFERROR(VLOOKUP(A24,'2018 Audit 3'!H:K,4,FALSE)*1,0)</f>
        <v>-16000000</v>
      </c>
      <c r="D24" s="166" t="s">
        <v>65</v>
      </c>
      <c r="E24" s="167"/>
      <c r="F24" s="167"/>
      <c r="G24" s="167"/>
      <c r="H24" s="168"/>
      <c r="J24" s="82">
        <f t="shared" ca="1" si="1"/>
        <v>-16000000</v>
      </c>
    </row>
    <row r="25" spans="1:10" ht="16" customHeight="1">
      <c r="A25" s="108" t="s">
        <v>131</v>
      </c>
      <c r="B25" s="80" t="s">
        <v>17</v>
      </c>
      <c r="C25" s="98">
        <f ca="1">IFERROR(VLOOKUP(A25,'2018 Audit 3'!A:D,4,FALSE)*1,0)+IFERROR(VLOOKUP(A25,'2018 Audit 3'!H:K,4,FALSE)*1,0)</f>
        <v>-26547455</v>
      </c>
      <c r="D25" s="166"/>
      <c r="E25" s="167"/>
      <c r="F25" s="167"/>
      <c r="G25" s="167"/>
      <c r="H25" s="168"/>
      <c r="J25" s="82">
        <f t="shared" ca="1" si="1"/>
        <v>-26547455</v>
      </c>
    </row>
    <row r="26" spans="1:10" ht="16" customHeight="1">
      <c r="A26" s="108" t="s">
        <v>61</v>
      </c>
      <c r="B26" s="80" t="s">
        <v>17</v>
      </c>
      <c r="C26" s="98">
        <f ca="1">IFERROR(VLOOKUP(A26,'2018 Audit 3'!A:D,4,FALSE)*1,0)+IFERROR(VLOOKUP(A26,'2018 Audit 3'!H:K,4,FALSE)*1,0)</f>
        <v>493916</v>
      </c>
      <c r="D26" s="166"/>
      <c r="E26" s="167"/>
      <c r="F26" s="167"/>
      <c r="G26" s="167"/>
      <c r="H26" s="168"/>
      <c r="J26" s="82">
        <f t="shared" ca="1" si="1"/>
        <v>493916</v>
      </c>
    </row>
    <row r="27" spans="1:10" ht="16" customHeight="1">
      <c r="A27" s="108" t="s">
        <v>0</v>
      </c>
      <c r="B27" s="88"/>
      <c r="C27" s="98"/>
      <c r="D27" s="82"/>
      <c r="E27" s="82"/>
      <c r="F27" s="82"/>
      <c r="G27" s="82"/>
      <c r="H27" s="82"/>
      <c r="J27" s="82"/>
    </row>
    <row r="28" spans="1:10" ht="16" customHeight="1">
      <c r="A28" s="110" t="s">
        <v>67</v>
      </c>
      <c r="B28" s="80" t="s">
        <v>17</v>
      </c>
      <c r="C28" s="98">
        <f ca="1">IFERROR(VLOOKUP(A28,'2018 Audit 3'!A:D,4,FALSE)*1,0)+IFERROR(VLOOKUP(A28,'2018 Audit 3'!H:K,4,FALSE)*1,0)</f>
        <v>258189237</v>
      </c>
      <c r="D28" s="82"/>
      <c r="E28" s="82">
        <v>265525180</v>
      </c>
      <c r="F28" s="82">
        <v>-258189237</v>
      </c>
      <c r="G28" s="82">
        <f t="shared" ref="G28:G29" ca="1" si="2">-C28-D28-E28-F28-H28</f>
        <v>-265525180</v>
      </c>
      <c r="H28" s="82"/>
      <c r="J28" s="82">
        <f t="shared" ref="J28:J36" ca="1" si="3">SUM(C28:H28)</f>
        <v>0</v>
      </c>
    </row>
    <row r="29" spans="1:10" ht="16" customHeight="1">
      <c r="A29" s="108" t="s">
        <v>130</v>
      </c>
      <c r="B29" s="80" t="s">
        <v>17</v>
      </c>
      <c r="C29" s="98">
        <f ca="1">IFERROR(VLOOKUP(A29,'2018 Audit 3'!A:D,4,FALSE)*1,0)+IFERROR(VLOOKUP(A29,'2018 Audit 3'!H:K,4,FALSE)*1,0)</f>
        <v>16657778</v>
      </c>
      <c r="D29" s="82"/>
      <c r="E29" s="82">
        <v>21816343</v>
      </c>
      <c r="F29" s="82">
        <v>-20589129</v>
      </c>
      <c r="G29" s="82">
        <f t="shared" ca="1" si="2"/>
        <v>-17884992</v>
      </c>
      <c r="H29" s="82"/>
      <c r="J29" s="82">
        <f t="shared" ca="1" si="3"/>
        <v>0</v>
      </c>
    </row>
    <row r="30" spans="1:10" ht="16" customHeight="1">
      <c r="A30" s="108" t="s">
        <v>83</v>
      </c>
      <c r="B30" s="80" t="s">
        <v>17</v>
      </c>
      <c r="C30" s="83">
        <f ca="1">IFERROR(VLOOKUP(A30,'2018 Audit 3'!A:D,4,FALSE)*1,0)+IFERROR(VLOOKUP(A30,'2018 Audit 3'!H:K,4,FALSE)*1,0)-C31</f>
        <v>-45325252</v>
      </c>
      <c r="D30" s="84">
        <f ca="1">-D31</f>
        <v>14000000</v>
      </c>
      <c r="E30" s="84">
        <v>163877080</v>
      </c>
      <c r="F30" s="84">
        <v>-132551828</v>
      </c>
      <c r="G30" s="97">
        <f t="shared" ref="G30:G53" ca="1" si="4">-C30-D30-E30-F30-H30</f>
        <v>-163877080</v>
      </c>
      <c r="H30" s="95">
        <f>E30</f>
        <v>163877080</v>
      </c>
      <c r="I30" s="87" t="s">
        <v>169</v>
      </c>
      <c r="J30" s="82">
        <f t="shared" ca="1" si="3"/>
        <v>0</v>
      </c>
    </row>
    <row r="31" spans="1:10" ht="16" customHeight="1">
      <c r="A31" s="108" t="s">
        <v>82</v>
      </c>
      <c r="B31" s="80" t="s">
        <v>17</v>
      </c>
      <c r="C31" s="98">
        <f ca="1">-C11</f>
        <v>14000000</v>
      </c>
      <c r="D31" s="82">
        <f ca="1">-C31</f>
        <v>-14000000</v>
      </c>
      <c r="E31" s="82">
        <v>5213763</v>
      </c>
      <c r="F31" s="82"/>
      <c r="G31" s="82">
        <f t="shared" ca="1" si="4"/>
        <v>-5213763</v>
      </c>
      <c r="H31" s="82"/>
      <c r="J31" s="82">
        <f t="shared" ca="1" si="3"/>
        <v>0</v>
      </c>
    </row>
    <row r="32" spans="1:10" ht="16" customHeight="1">
      <c r="A32" s="108" t="s">
        <v>86</v>
      </c>
      <c r="B32" s="80" t="s">
        <v>17</v>
      </c>
      <c r="C32" s="98">
        <f ca="1">IFERROR(VLOOKUP(A32,'2018 Audit 3'!A:D,4,FALSE)*1,0)+IFERROR(VLOOKUP(A32,'2018 Audit 3'!H:K,4,FALSE)*1,0)</f>
        <v>3981660</v>
      </c>
      <c r="D32" s="82"/>
      <c r="E32" s="82">
        <v>19092902</v>
      </c>
      <c r="F32" s="82">
        <v>-5698395</v>
      </c>
      <c r="G32" s="82">
        <f t="shared" ca="1" si="4"/>
        <v>-36469069</v>
      </c>
      <c r="H32" s="82">
        <f>E32</f>
        <v>19092902</v>
      </c>
      <c r="J32" s="82">
        <f t="shared" ca="1" si="3"/>
        <v>0</v>
      </c>
    </row>
    <row r="33" spans="1:10" ht="16" customHeight="1">
      <c r="A33" s="108" t="s">
        <v>84</v>
      </c>
      <c r="B33" s="80" t="s">
        <v>17</v>
      </c>
      <c r="C33" s="98">
        <f ca="1">IFERROR(VLOOKUP(A33,'2018 Audit 3'!A:D,4,FALSE)*1,0)+IFERROR(VLOOKUP(A33,'2018 Audit 3'!H:K,4,FALSE)*1,0)</f>
        <v>-3151566</v>
      </c>
      <c r="D33" s="82"/>
      <c r="E33" s="82">
        <v>26331353</v>
      </c>
      <c r="F33" s="82">
        <v>-15941336</v>
      </c>
      <c r="G33" s="82">
        <f t="shared" ca="1" si="4"/>
        <v>-7238451</v>
      </c>
      <c r="H33" s="82"/>
      <c r="J33" s="82">
        <f t="shared" ca="1" si="3"/>
        <v>0</v>
      </c>
    </row>
    <row r="34" spans="1:10" ht="16" customHeight="1">
      <c r="A34" s="108" t="s">
        <v>113</v>
      </c>
      <c r="B34" s="80" t="s">
        <v>17</v>
      </c>
      <c r="C34" s="83">
        <f ca="1">IFERROR(VLOOKUP(A34,'2018 Audit 3'!A:D,4,FALSE)*1,0)+IFERROR(VLOOKUP(A34,'2018 Audit 3'!H:K,4,FALSE)*1,0)</f>
        <v>-5977163</v>
      </c>
      <c r="D34" s="84">
        <f ca="1">-D35</f>
        <v>4822833</v>
      </c>
      <c r="E34" s="84">
        <v>15658847</v>
      </c>
      <c r="F34" s="84">
        <v>-25177023</v>
      </c>
      <c r="G34" s="96">
        <f t="shared" ca="1" si="4"/>
        <v>-4986341</v>
      </c>
      <c r="H34" s="82">
        <f>E34</f>
        <v>15658847</v>
      </c>
      <c r="J34" s="82">
        <f t="shared" ca="1" si="3"/>
        <v>0</v>
      </c>
    </row>
    <row r="35" spans="1:10" ht="16" customHeight="1">
      <c r="A35" s="108" t="s">
        <v>81</v>
      </c>
      <c r="B35" s="80" t="s">
        <v>17</v>
      </c>
      <c r="C35" s="98">
        <f ca="1">IFERROR(VLOOKUP(A35,'2018 Audit 3'!A:D,4,FALSE)*1,0)+IFERROR(VLOOKUP(A35,'2018 Audit 3'!H:K,4,FALSE)*1,0)</f>
        <v>4822833</v>
      </c>
      <c r="D35" s="82">
        <f ca="1">-C35</f>
        <v>-4822833</v>
      </c>
      <c r="E35" s="82"/>
      <c r="F35" s="82"/>
      <c r="G35" s="82">
        <f t="shared" ca="1" si="4"/>
        <v>0</v>
      </c>
      <c r="H35" s="82"/>
      <c r="J35" s="82">
        <f t="shared" ca="1" si="3"/>
        <v>0</v>
      </c>
    </row>
    <row r="36" spans="1:10" ht="16" customHeight="1">
      <c r="A36" s="108" t="s">
        <v>85</v>
      </c>
      <c r="B36" s="80" t="s">
        <v>17</v>
      </c>
      <c r="C36" s="98">
        <f ca="1">IFERROR(VLOOKUP(A36,'2018 Audit 3'!A:D,4,FALSE)*1,0)+IFERROR(VLOOKUP(A36,'2018 Audit 3'!H:K,4,FALSE)*1,0)</f>
        <v>-2646979</v>
      </c>
      <c r="D36" s="82"/>
      <c r="E36" s="82">
        <v>35498763</v>
      </c>
      <c r="F36" s="82">
        <v>-32840466</v>
      </c>
      <c r="G36" s="82">
        <f t="shared" ca="1" si="4"/>
        <v>-11318</v>
      </c>
      <c r="H36" s="82"/>
      <c r="J36" s="82">
        <f t="shared" ca="1" si="3"/>
        <v>0</v>
      </c>
    </row>
    <row r="37" spans="1:10" ht="16" customHeight="1">
      <c r="A37" s="109" t="s">
        <v>149</v>
      </c>
      <c r="B37" s="88"/>
      <c r="C37" s="98"/>
      <c r="D37" s="82"/>
      <c r="E37" s="82"/>
      <c r="F37" s="82"/>
      <c r="G37" s="82"/>
      <c r="H37" s="82"/>
      <c r="J37" s="82"/>
    </row>
    <row r="38" spans="1:10" ht="16" customHeight="1">
      <c r="A38" s="108" t="s">
        <v>139</v>
      </c>
      <c r="B38" s="88" t="s">
        <v>138</v>
      </c>
      <c r="C38" s="98">
        <f ca="1">IFERROR(VLOOKUP(A38,'2018 Audit 3'!A:D,4,FALSE)*1,0)+IFERROR(VLOOKUP(A38,'2018 Audit 3'!H:K,4,FALSE)*1,0)</f>
        <v>0</v>
      </c>
      <c r="D38" s="82"/>
      <c r="E38" s="82">
        <v>356844546</v>
      </c>
      <c r="F38" s="82">
        <v>-350246510</v>
      </c>
      <c r="G38" s="82">
        <f t="shared" ca="1" si="4"/>
        <v>-6598036</v>
      </c>
      <c r="H38" s="82"/>
      <c r="J38" s="82">
        <f ca="1">SUM(C38:H38)</f>
        <v>0</v>
      </c>
    </row>
    <row r="39" spans="1:10" ht="16" customHeight="1">
      <c r="A39" s="108" t="s">
        <v>140</v>
      </c>
      <c r="B39" s="88" t="s">
        <v>138</v>
      </c>
      <c r="C39" s="98">
        <f ca="1">IFERROR(VLOOKUP(A39,'2018 Audit 3'!A:D,4,FALSE)*1,0)+IFERROR(VLOOKUP(A39,'2018 Audit 3'!H:K,4,FALSE)*1,0)</f>
        <v>0</v>
      </c>
      <c r="D39" s="82"/>
      <c r="E39" s="82">
        <v>6842318</v>
      </c>
      <c r="F39" s="82">
        <v>-10339346</v>
      </c>
      <c r="G39" s="82">
        <f t="shared" ca="1" si="4"/>
        <v>-3345290</v>
      </c>
      <c r="H39" s="82">
        <f>E39</f>
        <v>6842318</v>
      </c>
      <c r="J39" s="82">
        <f ca="1">SUM(C39:H39)</f>
        <v>0</v>
      </c>
    </row>
    <row r="40" spans="1:10" ht="16" customHeight="1">
      <c r="A40" s="108" t="s">
        <v>55</v>
      </c>
      <c r="B40" s="80" t="s">
        <v>17</v>
      </c>
      <c r="C40" s="98">
        <f ca="1">IFERROR(VLOOKUP(A40,'2018 Audit 3'!A:D,4,FALSE)*1,0)+IFERROR(VLOOKUP(A40,'2018 Audit 3'!H:K,4,FALSE)*1,0)</f>
        <v>-85804581</v>
      </c>
      <c r="D40" s="82">
        <f ca="1">-D41</f>
        <v>14786</v>
      </c>
      <c r="E40" s="82">
        <v>473888995</v>
      </c>
      <c r="F40" s="82">
        <v>-437096607</v>
      </c>
      <c r="G40" s="82">
        <f t="shared" ca="1" si="4"/>
        <v>48997407</v>
      </c>
      <c r="H40" s="82"/>
      <c r="J40" s="82">
        <f ca="1">SUM(C40:H40)</f>
        <v>0</v>
      </c>
    </row>
    <row r="41" spans="1:10" ht="16" customHeight="1">
      <c r="A41" s="108" t="s">
        <v>71</v>
      </c>
      <c r="B41" s="80" t="s">
        <v>17</v>
      </c>
      <c r="C41" s="98">
        <f ca="1">IFERROR(VLOOKUP(A41,'2018 Audit 3'!A:D,4,FALSE)*1,0)+IFERROR(VLOOKUP(A41,'2018 Audit 3'!H:K,4,FALSE)*1,0)</f>
        <v>14786</v>
      </c>
      <c r="D41" s="82">
        <f ca="1">-C41</f>
        <v>-14786</v>
      </c>
      <c r="E41" s="82"/>
      <c r="F41" s="82"/>
      <c r="G41" s="82">
        <f t="shared" ca="1" si="4"/>
        <v>0</v>
      </c>
      <c r="H41" s="82"/>
      <c r="J41" s="82">
        <f ca="1">SUM(C41:H41)</f>
        <v>0</v>
      </c>
    </row>
    <row r="42" spans="1:10" ht="16" customHeight="1">
      <c r="A42" s="108" t="s">
        <v>148</v>
      </c>
      <c r="B42" s="88" t="s">
        <v>138</v>
      </c>
      <c r="C42" s="98">
        <f ca="1">IFERROR(VLOOKUP(A42,'2018 Audit 3'!A:D,4,FALSE)*1,0)+IFERROR(VLOOKUP(A42,'2018 Audit 3'!H:K,4,FALSE)*1,0)</f>
        <v>0</v>
      </c>
      <c r="D42" s="82"/>
      <c r="E42" s="82">
        <v>64875584</v>
      </c>
      <c r="F42" s="82">
        <v>-38136551</v>
      </c>
      <c r="G42" s="82">
        <f t="shared" ca="1" si="4"/>
        <v>-26739033</v>
      </c>
      <c r="H42" s="82"/>
      <c r="J42" s="82">
        <f ca="1">SUM(C42:H42)</f>
        <v>0</v>
      </c>
    </row>
    <row r="43" spans="1:10" ht="16" customHeight="1">
      <c r="A43" s="108" t="s">
        <v>0</v>
      </c>
      <c r="B43" s="88"/>
      <c r="C43" s="98"/>
      <c r="D43" s="82"/>
      <c r="E43" s="82"/>
      <c r="F43" s="82"/>
      <c r="G43" s="82"/>
      <c r="H43" s="82"/>
      <c r="J43" s="82"/>
    </row>
    <row r="44" spans="1:10" ht="16" customHeight="1">
      <c r="A44" s="108" t="s">
        <v>87</v>
      </c>
      <c r="B44" s="80" t="s">
        <v>17</v>
      </c>
      <c r="C44" s="98">
        <f ca="1">IFERROR(VLOOKUP(A44,'2018 Audit 3'!A:D,4,FALSE)*1,0)+IFERROR(VLOOKUP(A44,'2018 Audit 3'!H:K,4,FALSE)*1,0)</f>
        <v>19006372</v>
      </c>
      <c r="D44" s="82"/>
      <c r="E44" s="82">
        <v>-112347236</v>
      </c>
      <c r="F44" s="82">
        <v>85459058</v>
      </c>
      <c r="G44" s="82">
        <f t="shared" ca="1" si="4"/>
        <v>120229042</v>
      </c>
      <c r="H44" s="82">
        <f>E44</f>
        <v>-112347236</v>
      </c>
      <c r="J44" s="82">
        <f t="shared" ref="J44:J49" ca="1" si="5">SUM(C44:H44)</f>
        <v>0</v>
      </c>
    </row>
    <row r="45" spans="1:10" ht="16" customHeight="1">
      <c r="A45" s="108" t="s">
        <v>88</v>
      </c>
      <c r="B45" s="80" t="s">
        <v>17</v>
      </c>
      <c r="C45" s="98">
        <f ca="1">IFERROR(VLOOKUP(A45,'2018 Audit 3'!A:D,4,FALSE)*1,0)+IFERROR(VLOOKUP(A45,'2018 Audit 3'!H:K,4,FALSE)*1,0)</f>
        <v>12703179</v>
      </c>
      <c r="D45" s="82"/>
      <c r="E45" s="82">
        <v>-82343394</v>
      </c>
      <c r="F45" s="82">
        <v>69640215</v>
      </c>
      <c r="G45" s="82">
        <f t="shared" ca="1" si="4"/>
        <v>82343394</v>
      </c>
      <c r="H45" s="82">
        <f>E45</f>
        <v>-82343394</v>
      </c>
      <c r="J45" s="82">
        <f t="shared" ca="1" si="5"/>
        <v>0</v>
      </c>
    </row>
    <row r="46" spans="1:10" ht="16" customHeight="1">
      <c r="A46" s="108" t="s">
        <v>89</v>
      </c>
      <c r="B46" s="80" t="s">
        <v>17</v>
      </c>
      <c r="C46" s="98">
        <f ca="1">IFERROR(VLOOKUP(A46,'2018 Audit 3'!A:D,4,FALSE)*1,0)+IFERROR(VLOOKUP(A46,'2018 Audit 3'!H:K,4,FALSE)*1,0)</f>
        <v>-193980</v>
      </c>
      <c r="D46" s="82"/>
      <c r="E46" s="82">
        <v>-4987294</v>
      </c>
      <c r="F46" s="82">
        <v>5181274</v>
      </c>
      <c r="G46" s="82">
        <f t="shared" ca="1" si="4"/>
        <v>4987294</v>
      </c>
      <c r="H46" s="82">
        <f>E46</f>
        <v>-4987294</v>
      </c>
      <c r="J46" s="82">
        <f t="shared" ca="1" si="5"/>
        <v>0</v>
      </c>
    </row>
    <row r="47" spans="1:10" ht="16" customHeight="1">
      <c r="A47" s="108" t="s">
        <v>146</v>
      </c>
      <c r="B47" s="88" t="s">
        <v>138</v>
      </c>
      <c r="C47" s="98">
        <f ca="1">IFERROR(VLOOKUP(A47,'2018 Audit 3'!A:D,4,FALSE)*1,0)+IFERROR(VLOOKUP(A47,'2018 Audit 3'!H:K,4,FALSE)*1,0)</f>
        <v>0</v>
      </c>
      <c r="D47" s="82"/>
      <c r="E47" s="82">
        <v>-15204848</v>
      </c>
      <c r="F47" s="82">
        <v>16832683</v>
      </c>
      <c r="G47" s="82">
        <f t="shared" ca="1" si="4"/>
        <v>-1627835</v>
      </c>
      <c r="H47" s="82"/>
      <c r="J47" s="82">
        <f t="shared" ca="1" si="5"/>
        <v>0</v>
      </c>
    </row>
    <row r="48" spans="1:10" ht="16" customHeight="1">
      <c r="A48" s="108" t="s">
        <v>90</v>
      </c>
      <c r="B48" s="80" t="s">
        <v>17</v>
      </c>
      <c r="C48" s="98">
        <f ca="1">IFERROR(VLOOKUP(A48,'2018 Audit 3'!A:D,4,FALSE)*1,0)+IFERROR(VLOOKUP(A48,'2018 Audit 3'!H:K,4,FALSE)*1,0)</f>
        <v>-17054562</v>
      </c>
      <c r="D48" s="82"/>
      <c r="E48" s="82">
        <v>0</v>
      </c>
      <c r="F48" s="82">
        <v>1395715</v>
      </c>
      <c r="G48" s="82">
        <f t="shared" ca="1" si="4"/>
        <v>15658847</v>
      </c>
      <c r="H48" s="82">
        <f>E48</f>
        <v>0</v>
      </c>
      <c r="J48" s="82">
        <f t="shared" ca="1" si="5"/>
        <v>0</v>
      </c>
    </row>
    <row r="49" spans="1:10" ht="16" customHeight="1">
      <c r="A49" s="108" t="s">
        <v>57</v>
      </c>
      <c r="B49" s="80" t="s">
        <v>17</v>
      </c>
      <c r="C49" s="98">
        <f ca="1">IFERROR(VLOOKUP(A49,'2018 Audit 3'!A:D,4,FALSE)*1,0)+IFERROR(VLOOKUP(A49,'2018 Audit 3'!H:K,4,FALSE)*1,0)</f>
        <v>-11515000</v>
      </c>
      <c r="D49" s="82"/>
      <c r="E49" s="82">
        <v>-12055000</v>
      </c>
      <c r="F49" s="82">
        <v>11515000</v>
      </c>
      <c r="G49" s="82">
        <f t="shared" ca="1" si="4"/>
        <v>12055000</v>
      </c>
      <c r="H49" s="82"/>
      <c r="J49" s="82">
        <f t="shared" ca="1" si="5"/>
        <v>0</v>
      </c>
    </row>
    <row r="50" spans="1:10" ht="16" customHeight="1">
      <c r="A50" s="109" t="s">
        <v>150</v>
      </c>
      <c r="B50" s="88"/>
      <c r="C50" s="98">
        <f ca="1">IFERROR(VLOOKUP(A50,'2018 Audit 3'!A:D,4,FALSE)*1,0)+IFERROR(VLOOKUP(A50,'2018 Audit 3'!H:K,4,FALSE)*1,0)</f>
        <v>0</v>
      </c>
      <c r="D50" s="82"/>
      <c r="E50" s="82"/>
      <c r="F50" s="82"/>
      <c r="G50" s="82"/>
      <c r="H50" s="82"/>
      <c r="J50" s="82"/>
    </row>
    <row r="51" spans="1:10" ht="16" customHeight="1">
      <c r="A51" s="108" t="s">
        <v>92</v>
      </c>
      <c r="B51" s="80" t="s">
        <v>17</v>
      </c>
      <c r="C51" s="98">
        <f ca="1">IFERROR(VLOOKUP(A51,'2018 Audit 3'!A:D,4,FALSE)*1,0)+IFERROR(VLOOKUP(A51,'2018 Audit 3'!H:K,4,FALSE)*1,0)</f>
        <v>-7264933</v>
      </c>
      <c r="D51" s="82"/>
      <c r="E51" s="82">
        <v>-20454400</v>
      </c>
      <c r="F51" s="82">
        <v>30084833</v>
      </c>
      <c r="G51" s="82">
        <f ca="1">-C51-D51-E51-F51-H51</f>
        <v>18088900</v>
      </c>
      <c r="H51" s="82">
        <f>E51</f>
        <v>-20454400</v>
      </c>
      <c r="J51" s="82">
        <f ca="1">SUM(C51:H51)</f>
        <v>0</v>
      </c>
    </row>
    <row r="52" spans="1:10" ht="16" customHeight="1">
      <c r="A52" s="108" t="s">
        <v>147</v>
      </c>
      <c r="B52" s="88" t="s">
        <v>138</v>
      </c>
      <c r="C52" s="98">
        <f ca="1">IFERROR(VLOOKUP(A52,'2018 Audit 3'!A:D,4,FALSE)*1,0)+IFERROR(VLOOKUP(A52,'2018 Audit 3'!H:K,4,FALSE)*1,0)</f>
        <v>0</v>
      </c>
      <c r="D52" s="82"/>
      <c r="E52" s="82">
        <v>-285698849</v>
      </c>
      <c r="F52" s="82">
        <v>299981954</v>
      </c>
      <c r="G52" s="82">
        <f t="shared" ca="1" si="4"/>
        <v>-14283105</v>
      </c>
      <c r="H52" s="82"/>
      <c r="J52" s="82">
        <f ca="1">SUM(C52:H52)</f>
        <v>0</v>
      </c>
    </row>
    <row r="53" spans="1:10" ht="16" customHeight="1">
      <c r="A53" s="114" t="s">
        <v>152</v>
      </c>
      <c r="B53" s="125" t="s">
        <v>138</v>
      </c>
      <c r="C53" s="99">
        <f ca="1">IFERROR(VLOOKUP(A53,'2018 Audit 3'!A:D,4,FALSE)*1,0)+IFERROR(VLOOKUP(A53,'2018 Audit 3'!H:K,4,FALSE)*1,0)</f>
        <v>0</v>
      </c>
      <c r="D53" s="86"/>
      <c r="E53" s="86">
        <v>-922374653</v>
      </c>
      <c r="F53" s="86">
        <v>806715696</v>
      </c>
      <c r="G53" s="126">
        <f t="shared" ca="1" si="4"/>
        <v>115658957</v>
      </c>
      <c r="H53" s="86"/>
      <c r="J53" s="86">
        <f ca="1">SUM(C53:H53)</f>
        <v>0</v>
      </c>
    </row>
    <row r="54" spans="1:10" ht="16" customHeight="1">
      <c r="A54" s="108" t="s">
        <v>121</v>
      </c>
      <c r="B54" s="80" t="s">
        <v>17</v>
      </c>
      <c r="C54" s="99">
        <f t="shared" ref="C54:H54" ca="1" si="6">SUM(C10:C53)</f>
        <v>265525180</v>
      </c>
      <c r="D54" s="99">
        <f t="shared" ca="1" si="6"/>
        <v>0</v>
      </c>
      <c r="E54" s="99">
        <f t="shared" si="6"/>
        <v>0</v>
      </c>
      <c r="F54" s="99">
        <f t="shared" si="6"/>
        <v>0</v>
      </c>
      <c r="G54" s="123">
        <f t="shared" ca="1" si="6"/>
        <v>-135780652</v>
      </c>
      <c r="H54" s="99">
        <f t="shared" si="6"/>
        <v>0</v>
      </c>
      <c r="J54" s="129">
        <f ca="1">SUM(J10:J53)</f>
        <v>129744528</v>
      </c>
    </row>
    <row r="55" spans="1:10" ht="16" customHeight="1">
      <c r="A55" s="114" t="s">
        <v>161</v>
      </c>
      <c r="B55" s="81" t="s">
        <v>17</v>
      </c>
      <c r="C55" s="169" t="s">
        <v>183</v>
      </c>
      <c r="D55" s="170"/>
      <c r="E55" s="170"/>
      <c r="F55" s="171"/>
      <c r="G55" s="85">
        <f ca="1">-G54</f>
        <v>135780652</v>
      </c>
      <c r="H55" s="1" t="s">
        <v>0</v>
      </c>
      <c r="I55" s="87"/>
      <c r="J55" s="85">
        <f ca="1">G55</f>
        <v>135780652</v>
      </c>
    </row>
    <row r="56" spans="1:10" ht="16" customHeight="1">
      <c r="A56" s="115" t="s">
        <v>68</v>
      </c>
      <c r="B56" s="81" t="s">
        <v>17</v>
      </c>
      <c r="C56" s="172"/>
      <c r="D56" s="173"/>
      <c r="E56" s="173"/>
      <c r="F56" s="174"/>
      <c r="G56" s="86">
        <f ca="1">SUM(G54:G55)</f>
        <v>0</v>
      </c>
      <c r="H56" s="1" t="s">
        <v>0</v>
      </c>
      <c r="J56" s="86">
        <f ca="1">SUM(J54:J55)</f>
        <v>265525180</v>
      </c>
    </row>
    <row r="57" spans="1:10" ht="16" customHeight="1">
      <c r="A57" s="5" t="s">
        <v>0</v>
      </c>
      <c r="C57" s="3" t="s">
        <v>0</v>
      </c>
      <c r="J57" s="1" t="s">
        <v>0</v>
      </c>
    </row>
    <row r="58" spans="1:10" ht="16" customHeight="1">
      <c r="A58" s="5" t="s">
        <v>0</v>
      </c>
      <c r="C58" s="3">
        <f>'2018 Audit 3'!$J56</f>
        <v>265525180</v>
      </c>
      <c r="E58" s="3"/>
      <c r="F58" s="3"/>
      <c r="G58" s="3"/>
      <c r="H58" s="3"/>
      <c r="J58" s="3">
        <f>'2018 Audit 3'!$J56</f>
        <v>265525180</v>
      </c>
    </row>
    <row r="59" spans="1:10" ht="16" customHeight="1">
      <c r="A59" s="5" t="s">
        <v>0</v>
      </c>
      <c r="C59" s="3">
        <f ca="1">C54-C58</f>
        <v>0</v>
      </c>
      <c r="E59" s="3"/>
      <c r="F59" s="3"/>
      <c r="G59" s="3"/>
      <c r="H59" s="3"/>
      <c r="J59" s="3">
        <f ca="1">J56-J58</f>
        <v>0</v>
      </c>
    </row>
    <row r="60" spans="1:10" ht="16" customHeight="1">
      <c r="A60" s="5" t="s">
        <v>0</v>
      </c>
      <c r="C60" s="3" t="s">
        <v>0</v>
      </c>
      <c r="J60" s="1" t="s">
        <v>0</v>
      </c>
    </row>
    <row r="61" spans="1:10" ht="16" customHeight="1">
      <c r="A61" s="5" t="s">
        <v>0</v>
      </c>
      <c r="C61" s="3" t="s">
        <v>0</v>
      </c>
      <c r="J61" s="1" t="s">
        <v>0</v>
      </c>
    </row>
    <row r="62" spans="1:10" ht="16" customHeight="1">
      <c r="A62" s="5" t="s">
        <v>0</v>
      </c>
    </row>
  </sheetData>
  <sortState xmlns:xlrd2="http://schemas.microsoft.com/office/spreadsheetml/2017/richdata2" ref="A17:J26">
    <sortCondition ref="A17:A26"/>
  </sortState>
  <mergeCells count="4">
    <mergeCell ref="D24:H26"/>
    <mergeCell ref="D17:H21"/>
    <mergeCell ref="D22:H23"/>
    <mergeCell ref="C55:F56"/>
  </mergeCells>
  <conditionalFormatting sqref="A1:J1048576">
    <cfRule type="cellIs" dxfId="5" priority="20" operator="lessThan">
      <formula>0</formula>
    </cfRule>
  </conditionalFormatting>
  <conditionalFormatting sqref="A1:M1048576">
    <cfRule type="cellIs" dxfId="4" priority="19" operator="equal">
      <formula>0</formula>
    </cfRule>
  </conditionalFormatting>
  <printOptions horizontalCentered="1"/>
  <pageMargins left="0.25" right="0.25" top="0.25" bottom="0.25" header="0.3" footer="0.3"/>
  <pageSetup scale="68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FF79-FC88-034B-ABC3-ADF8889FB718}">
  <dimension ref="A1:M61"/>
  <sheetViews>
    <sheetView zoomScaleNormal="100" workbookViewId="0">
      <pane ySplit="9" topLeftCell="A10" activePane="bottomLeft" state="frozen"/>
      <selection sqref="A1:XFD1048576"/>
      <selection pane="bottomLeft"/>
    </sheetView>
  </sheetViews>
  <sheetFormatPr baseColWidth="10" defaultRowHeight="16" customHeight="1"/>
  <cols>
    <col min="1" max="1" width="63" style="5" customWidth="1"/>
    <col min="2" max="2" width="5.1640625" style="7" bestFit="1" customWidth="1"/>
    <col min="3" max="3" width="15.83203125" style="3" bestFit="1" customWidth="1"/>
    <col min="4" max="4" width="14.5" style="1" bestFit="1" customWidth="1"/>
    <col min="5" max="6" width="15.83203125" style="1" bestFit="1" customWidth="1"/>
    <col min="7" max="7" width="13.1640625" style="1" bestFit="1" customWidth="1"/>
    <col min="8" max="8" width="14.6640625" style="1" bestFit="1" customWidth="1"/>
    <col min="9" max="9" width="1.83203125" style="1" customWidth="1"/>
    <col min="10" max="10" width="14.6640625" style="1" customWidth="1"/>
    <col min="11" max="16384" width="10.83203125" style="1"/>
  </cols>
  <sheetData>
    <row r="1" spans="1:13" ht="16" customHeight="1">
      <c r="A1" s="35" t="s">
        <v>162</v>
      </c>
      <c r="B1" s="2"/>
      <c r="F1" s="56"/>
      <c r="J1" s="89" t="s">
        <v>135</v>
      </c>
      <c r="L1" s="1">
        <f ca="1">C59</f>
        <v>0</v>
      </c>
      <c r="M1" s="1">
        <f ca="1">J59</f>
        <v>0</v>
      </c>
    </row>
    <row r="2" spans="1:13" ht="16" customHeight="1">
      <c r="A2" s="36" t="s">
        <v>164</v>
      </c>
      <c r="B2" s="4"/>
      <c r="F2" s="89"/>
      <c r="J2" s="89" t="s">
        <v>136</v>
      </c>
    </row>
    <row r="3" spans="1:13" ht="16" customHeight="1">
      <c r="A3" s="70" t="s">
        <v>20</v>
      </c>
      <c r="B3" s="28" t="s">
        <v>21</v>
      </c>
      <c r="C3" s="28" t="s">
        <v>22</v>
      </c>
      <c r="D3" s="28" t="s">
        <v>23</v>
      </c>
      <c r="E3" s="28" t="s">
        <v>122</v>
      </c>
      <c r="F3" s="28" t="s">
        <v>128</v>
      </c>
      <c r="G3" s="28" t="s">
        <v>129</v>
      </c>
      <c r="H3" s="28" t="s">
        <v>24</v>
      </c>
      <c r="J3" s="28" t="s">
        <v>26</v>
      </c>
    </row>
    <row r="4" spans="1:13" ht="16" customHeight="1">
      <c r="A4" s="100" t="s">
        <v>159</v>
      </c>
      <c r="B4" s="76" t="s">
        <v>0</v>
      </c>
      <c r="C4" s="21" t="s">
        <v>10</v>
      </c>
      <c r="D4" s="10" t="s">
        <v>132</v>
      </c>
      <c r="E4" s="90" t="s">
        <v>125</v>
      </c>
      <c r="F4" s="92" t="s">
        <v>125</v>
      </c>
      <c r="G4" s="10" t="s">
        <v>143</v>
      </c>
      <c r="H4" s="10" t="s">
        <v>157</v>
      </c>
      <c r="J4" s="10"/>
    </row>
    <row r="5" spans="1:13" ht="16" customHeight="1">
      <c r="A5" s="72" t="s">
        <v>119</v>
      </c>
      <c r="B5" s="76"/>
      <c r="C5" s="133" t="s">
        <v>184</v>
      </c>
      <c r="D5" s="10" t="s">
        <v>133</v>
      </c>
      <c r="E5" s="90" t="s">
        <v>126</v>
      </c>
      <c r="F5" s="93" t="s">
        <v>126</v>
      </c>
      <c r="G5" s="10" t="s">
        <v>144</v>
      </c>
      <c r="H5" s="10" t="s">
        <v>153</v>
      </c>
      <c r="J5" s="10"/>
    </row>
    <row r="6" spans="1:13" ht="16" customHeight="1">
      <c r="A6" s="73" t="s">
        <v>13</v>
      </c>
      <c r="B6" s="76"/>
      <c r="C6" s="133" t="s">
        <v>3</v>
      </c>
      <c r="D6" s="11" t="s">
        <v>134</v>
      </c>
      <c r="E6" s="91" t="s">
        <v>127</v>
      </c>
      <c r="F6" s="94" t="s">
        <v>127</v>
      </c>
      <c r="G6" s="11" t="s">
        <v>145</v>
      </c>
      <c r="H6" s="10" t="s">
        <v>154</v>
      </c>
      <c r="J6" s="10"/>
    </row>
    <row r="7" spans="1:13" ht="16" customHeight="1">
      <c r="A7" s="71" t="s">
        <v>120</v>
      </c>
      <c r="B7" s="76"/>
      <c r="C7" s="133" t="s">
        <v>5</v>
      </c>
      <c r="D7" s="10" t="s">
        <v>141</v>
      </c>
      <c r="E7" s="133" t="s">
        <v>3</v>
      </c>
      <c r="F7" s="131" t="s">
        <v>116</v>
      </c>
      <c r="G7" s="10" t="s">
        <v>123</v>
      </c>
      <c r="H7" s="10" t="s">
        <v>158</v>
      </c>
      <c r="J7" s="133" t="s">
        <v>3</v>
      </c>
    </row>
    <row r="8" spans="1:13" ht="16" customHeight="1">
      <c r="A8" s="74" t="s">
        <v>14</v>
      </c>
      <c r="B8" s="76"/>
      <c r="C8" s="133" t="s">
        <v>4</v>
      </c>
      <c r="D8" s="10" t="s">
        <v>142</v>
      </c>
      <c r="E8" s="133" t="s">
        <v>117</v>
      </c>
      <c r="F8" s="131" t="s">
        <v>117</v>
      </c>
      <c r="G8" s="10" t="s">
        <v>151</v>
      </c>
      <c r="H8" s="10" t="s">
        <v>155</v>
      </c>
      <c r="J8" s="133" t="s">
        <v>117</v>
      </c>
    </row>
    <row r="9" spans="1:13" ht="16" customHeight="1">
      <c r="A9" s="75" t="s">
        <v>182</v>
      </c>
      <c r="B9" s="6" t="s">
        <v>1</v>
      </c>
      <c r="C9" s="139" t="s">
        <v>6</v>
      </c>
      <c r="D9" s="11" t="s">
        <v>127</v>
      </c>
      <c r="E9" s="134" t="s">
        <v>166</v>
      </c>
      <c r="F9" s="132" t="s">
        <v>165</v>
      </c>
      <c r="G9" s="11" t="s">
        <v>124</v>
      </c>
      <c r="H9" s="11" t="s">
        <v>156</v>
      </c>
      <c r="J9" s="134" t="s">
        <v>118</v>
      </c>
    </row>
    <row r="10" spans="1:13" ht="16" customHeight="1">
      <c r="A10" s="110" t="s">
        <v>28</v>
      </c>
      <c r="B10" s="77" t="s">
        <v>2</v>
      </c>
      <c r="C10" s="98">
        <f ca="1">IFERROR(VLOOKUP(A10,'2018 Audit 3'!A:D,4,FALSE)*1,0)+IFERROR(VLOOKUP(A10,'2018 Audit 3'!H:K,4,FALSE)*1,0)</f>
        <v>1293823716</v>
      </c>
      <c r="D10" s="82"/>
      <c r="E10" s="82"/>
      <c r="F10" s="82"/>
      <c r="G10" s="121" t="s">
        <v>171</v>
      </c>
      <c r="H10" s="95">
        <f>-H30</f>
        <v>-163877080</v>
      </c>
      <c r="I10" s="116" t="s">
        <v>169</v>
      </c>
      <c r="J10" s="82">
        <f t="shared" ref="J10:J16" ca="1" si="0">SUM(C10:H10)</f>
        <v>1129946636</v>
      </c>
    </row>
    <row r="11" spans="1:13" ht="16" customHeight="1">
      <c r="A11" s="111" t="s">
        <v>30</v>
      </c>
      <c r="B11" s="101" t="s">
        <v>2</v>
      </c>
      <c r="C11" s="102">
        <f ca="1">IFERROR(VLOOKUP(A11,'2018 Audit 3'!A:D,4,FALSE)*1,0)+IFERROR(VLOOKUP(A11,'2018 Audit 3'!H:K,4,FALSE)*1,0)</f>
        <v>-14000000</v>
      </c>
      <c r="D11" s="95"/>
      <c r="E11" s="95"/>
      <c r="F11" s="95"/>
      <c r="G11" s="122" t="s">
        <v>172</v>
      </c>
      <c r="H11" s="104" t="s">
        <v>160</v>
      </c>
      <c r="I11" s="103"/>
      <c r="J11" s="95">
        <f t="shared" ca="1" si="0"/>
        <v>-14000000</v>
      </c>
    </row>
    <row r="12" spans="1:13" ht="16" customHeight="1">
      <c r="A12" s="110" t="s">
        <v>29</v>
      </c>
      <c r="B12" s="77" t="s">
        <v>2</v>
      </c>
      <c r="C12" s="98">
        <f ca="1">IFERROR(VLOOKUP(A12,'2018 Audit 3'!A:D,4,FALSE)*1,0)+IFERROR(VLOOKUP(A12,'2018 Audit 3'!H:K,4,FALSE)*1,0)</f>
        <v>190963890</v>
      </c>
      <c r="D12" s="82"/>
      <c r="E12" s="82"/>
      <c r="F12" s="82"/>
      <c r="G12" s="121" t="s">
        <v>174</v>
      </c>
      <c r="H12" s="82"/>
      <c r="J12" s="82">
        <f t="shared" ca="1" si="0"/>
        <v>190963890</v>
      </c>
    </row>
    <row r="13" spans="1:13" ht="16" customHeight="1">
      <c r="A13" s="110" t="s">
        <v>31</v>
      </c>
      <c r="B13" s="77" t="s">
        <v>2</v>
      </c>
      <c r="C13" s="98">
        <f ca="1">IFERROR(VLOOKUP(A13,'2018 Audit 3'!A:D,4,FALSE)*1,0)+IFERROR(VLOOKUP(A13,'2018 Audit 3'!H:K,4,FALSE)*1,0)</f>
        <v>38421601</v>
      </c>
      <c r="D13" s="82"/>
      <c r="E13" s="82"/>
      <c r="F13" s="82"/>
      <c r="G13" s="121" t="s">
        <v>173</v>
      </c>
      <c r="H13" s="82"/>
      <c r="J13" s="82">
        <f t="shared" ca="1" si="0"/>
        <v>38421601</v>
      </c>
    </row>
    <row r="14" spans="1:13" ht="16" customHeight="1">
      <c r="A14" s="112" t="s">
        <v>137</v>
      </c>
      <c r="B14" s="78" t="s">
        <v>7</v>
      </c>
      <c r="C14" s="98">
        <f>'2018 Audit 3'!C27</f>
        <v>-1378177709</v>
      </c>
      <c r="D14" s="82">
        <f ca="1">-D15-D16</f>
        <v>-11968900</v>
      </c>
      <c r="E14" s="82"/>
      <c r="F14" s="82"/>
      <c r="G14" s="82"/>
      <c r="H14" s="82">
        <f>-SUM(H32:H51)</f>
        <v>178538257</v>
      </c>
      <c r="J14" s="82">
        <f t="shared" ca="1" si="0"/>
        <v>-1211608352</v>
      </c>
    </row>
    <row r="15" spans="1:13" ht="16" customHeight="1">
      <c r="A15" s="108" t="s">
        <v>78</v>
      </c>
      <c r="B15" s="80" t="s">
        <v>17</v>
      </c>
      <c r="C15" s="98">
        <f ca="1">IFERROR(VLOOKUP(A15,'2018 Audit 3'!A:D,4,FALSE)*1,0)+IFERROR(VLOOKUP(A15,'2018 Audit 3'!H:K,4,FALSE)*1,0)</f>
        <v>-9740795</v>
      </c>
      <c r="D15" s="82">
        <f ca="1">-C15</f>
        <v>9740795</v>
      </c>
      <c r="E15" s="82"/>
      <c r="F15" s="82"/>
      <c r="G15" s="82"/>
      <c r="H15" s="82"/>
      <c r="J15" s="82">
        <f t="shared" ca="1" si="0"/>
        <v>0</v>
      </c>
    </row>
    <row r="16" spans="1:13" ht="16" customHeight="1">
      <c r="A16" s="108" t="s">
        <v>80</v>
      </c>
      <c r="B16" s="80" t="s">
        <v>17</v>
      </c>
      <c r="C16" s="98">
        <f ca="1">IFERROR(VLOOKUP(A16,'2018 Audit 3'!A:D,4,FALSE)*1,0)+IFERROR(VLOOKUP(A16,'2018 Audit 3'!H:K,4,FALSE)*1,0)</f>
        <v>-2228105</v>
      </c>
      <c r="D16" s="82">
        <f ca="1">-C16</f>
        <v>2228105</v>
      </c>
      <c r="E16" s="82"/>
      <c r="F16" s="82"/>
      <c r="G16" s="82"/>
      <c r="H16" s="82"/>
      <c r="J16" s="82">
        <f t="shared" ca="1" si="0"/>
        <v>0</v>
      </c>
    </row>
    <row r="17" spans="1:10" ht="16" customHeight="1">
      <c r="A17" s="113" t="s">
        <v>37</v>
      </c>
      <c r="B17" s="79" t="s">
        <v>8</v>
      </c>
      <c r="C17" s="98">
        <f ca="1">IFERROR(VLOOKUP(A17,'2018 Audit 3'!A:D,4,FALSE)*1,0)+IFERROR(VLOOKUP(A17,'2018 Audit 3'!H:K,4,FALSE)*1,0)</f>
        <v>24466912</v>
      </c>
      <c r="D17" s="162" t="str">
        <f ca="1">"©"&amp;RIGHT("0"&amp;MONTH(NOW()),2)&amp;"/"&amp;RIGHT("0"&amp;DAY(NOW())   +   0,2)&amp;"/"&amp;YEAR(NOW())&amp;" LAWRENCE                          GERARD BRUNN, CPA (PA), MBA"</f>
        <v>©06/28/2025 LAWRENCE                          GERARD BRUNN, CPA (PA), MBA</v>
      </c>
      <c r="E17" s="150"/>
      <c r="F17" s="150"/>
      <c r="G17" s="150"/>
      <c r="H17" s="151"/>
      <c r="J17" s="82">
        <f t="shared" ref="J17:J26" ca="1" si="1">SUM(C17:H17)</f>
        <v>24466912</v>
      </c>
    </row>
    <row r="18" spans="1:10" ht="16" customHeight="1">
      <c r="A18" s="113" t="s">
        <v>38</v>
      </c>
      <c r="B18" s="79" t="s">
        <v>8</v>
      </c>
      <c r="C18" s="98">
        <f ca="1">IFERROR(VLOOKUP(A18,'2018 Audit 3'!A:D,4,FALSE)*1,0)+IFERROR(VLOOKUP(A18,'2018 Audit 3'!H:K,4,FALSE)*1,0)</f>
        <v>-7134919</v>
      </c>
      <c r="D18" s="162"/>
      <c r="E18" s="150"/>
      <c r="F18" s="150"/>
      <c r="G18" s="150"/>
      <c r="H18" s="151"/>
      <c r="J18" s="82">
        <f t="shared" ca="1" si="1"/>
        <v>-7134919</v>
      </c>
    </row>
    <row r="19" spans="1:10" ht="16" customHeight="1">
      <c r="A19" s="113" t="s">
        <v>167</v>
      </c>
      <c r="B19" s="79" t="s">
        <v>8</v>
      </c>
      <c r="C19" s="98">
        <f>SUM('2018 Audit 3'!D38:D41)</f>
        <v>2323290</v>
      </c>
      <c r="D19" s="162"/>
      <c r="E19" s="150"/>
      <c r="F19" s="150"/>
      <c r="G19" s="150"/>
      <c r="H19" s="151"/>
      <c r="J19" s="82">
        <f t="shared" si="1"/>
        <v>2323290</v>
      </c>
    </row>
    <row r="20" spans="1:10" ht="16" customHeight="1">
      <c r="A20" s="113" t="s">
        <v>168</v>
      </c>
      <c r="B20" s="79" t="s">
        <v>8</v>
      </c>
      <c r="C20" s="98">
        <f>SUM('2018 Audit 3'!D44:D55)</f>
        <v>13861100</v>
      </c>
      <c r="D20" s="162"/>
      <c r="E20" s="150"/>
      <c r="F20" s="150"/>
      <c r="G20" s="150"/>
      <c r="H20" s="151"/>
      <c r="J20" s="82">
        <f t="shared" si="1"/>
        <v>13861100</v>
      </c>
    </row>
    <row r="21" spans="1:10" ht="16" customHeight="1">
      <c r="A21" s="108" t="s">
        <v>73</v>
      </c>
      <c r="B21" s="80" t="s">
        <v>17</v>
      </c>
      <c r="C21" s="98">
        <f ca="1">IFERROR(VLOOKUP(A21,'2018 Audit 3'!A:D,4,FALSE)*1,0)+IFERROR(VLOOKUP(A21,'2018 Audit 3'!H:K,4,FALSE)*1,0)</f>
        <v>763850</v>
      </c>
      <c r="D21" s="162"/>
      <c r="E21" s="150"/>
      <c r="F21" s="150"/>
      <c r="G21" s="150"/>
      <c r="H21" s="151"/>
      <c r="J21" s="82">
        <f t="shared" ca="1" si="1"/>
        <v>763850</v>
      </c>
    </row>
    <row r="22" spans="1:10" ht="16" customHeight="1">
      <c r="A22" s="108" t="s">
        <v>76</v>
      </c>
      <c r="B22" s="80" t="s">
        <v>17</v>
      </c>
      <c r="C22" s="98">
        <f ca="1">IFERROR(VLOOKUP(A22,'2018 Audit 3'!A:D,4,FALSE)*1,0)+IFERROR(VLOOKUP(A22,'2018 Audit 3'!H:K,4,FALSE)*1,0)</f>
        <v>3794059</v>
      </c>
      <c r="D22" s="163" t="s">
        <v>163</v>
      </c>
      <c r="E22" s="164"/>
      <c r="F22" s="164"/>
      <c r="G22" s="164"/>
      <c r="H22" s="165"/>
      <c r="J22" s="82">
        <f t="shared" ca="1" si="1"/>
        <v>3794059</v>
      </c>
    </row>
    <row r="23" spans="1:10" ht="16" customHeight="1">
      <c r="A23" s="108" t="s">
        <v>91</v>
      </c>
      <c r="B23" s="80" t="s">
        <v>17</v>
      </c>
      <c r="C23" s="98">
        <f ca="1">IFERROR(VLOOKUP(A23,'2018 Audit 3'!A:D,4,FALSE)*1,0)+IFERROR(VLOOKUP(A23,'2018 Audit 3'!H:K,4,FALSE)*1,0)</f>
        <v>0</v>
      </c>
      <c r="D23" s="163"/>
      <c r="E23" s="164"/>
      <c r="F23" s="164"/>
      <c r="G23" s="164"/>
      <c r="H23" s="165"/>
      <c r="J23" s="82">
        <f t="shared" ca="1" si="1"/>
        <v>0</v>
      </c>
    </row>
    <row r="24" spans="1:10" ht="16" customHeight="1">
      <c r="A24" s="108" t="s">
        <v>56</v>
      </c>
      <c r="B24" s="80" t="s">
        <v>17</v>
      </c>
      <c r="C24" s="98">
        <f ca="1">IFERROR(VLOOKUP(A24,'2018 Audit 3'!A:D,4,FALSE)*1,0)+IFERROR(VLOOKUP(A24,'2018 Audit 3'!H:K,4,FALSE)*1,0)</f>
        <v>-16000000</v>
      </c>
      <c r="D24" s="166" t="s">
        <v>65</v>
      </c>
      <c r="E24" s="167"/>
      <c r="F24" s="167"/>
      <c r="G24" s="167"/>
      <c r="H24" s="168"/>
      <c r="J24" s="82">
        <f t="shared" ca="1" si="1"/>
        <v>-16000000</v>
      </c>
    </row>
    <row r="25" spans="1:10" ht="16" customHeight="1">
      <c r="A25" s="108" t="s">
        <v>131</v>
      </c>
      <c r="B25" s="80" t="s">
        <v>17</v>
      </c>
      <c r="C25" s="98">
        <f ca="1">IFERROR(VLOOKUP(A25,'2018 Audit 3'!A:D,4,FALSE)*1,0)+IFERROR(VLOOKUP(A25,'2018 Audit 3'!H:K,4,FALSE)*1,0)</f>
        <v>-26547455</v>
      </c>
      <c r="D25" s="166"/>
      <c r="E25" s="167"/>
      <c r="F25" s="167"/>
      <c r="G25" s="167"/>
      <c r="H25" s="168"/>
      <c r="J25" s="82">
        <f t="shared" ca="1" si="1"/>
        <v>-26547455</v>
      </c>
    </row>
    <row r="26" spans="1:10" ht="16" customHeight="1">
      <c r="A26" s="108" t="s">
        <v>61</v>
      </c>
      <c r="B26" s="80" t="s">
        <v>17</v>
      </c>
      <c r="C26" s="98">
        <f ca="1">IFERROR(VLOOKUP(A26,'2018 Audit 3'!A:D,4,FALSE)*1,0)+IFERROR(VLOOKUP(A26,'2018 Audit 3'!H:K,4,FALSE)*1,0)</f>
        <v>493916</v>
      </c>
      <c r="D26" s="166"/>
      <c r="E26" s="167"/>
      <c r="F26" s="167"/>
      <c r="G26" s="167"/>
      <c r="H26" s="168"/>
      <c r="J26" s="82">
        <f t="shared" ca="1" si="1"/>
        <v>493916</v>
      </c>
    </row>
    <row r="27" spans="1:10" ht="16" customHeight="1">
      <c r="A27" s="108" t="s">
        <v>0</v>
      </c>
      <c r="B27" s="88"/>
      <c r="C27" s="98"/>
      <c r="D27" s="82"/>
      <c r="E27" s="82"/>
      <c r="F27" s="82"/>
      <c r="G27" s="82"/>
      <c r="H27" s="82"/>
      <c r="J27" s="82"/>
    </row>
    <row r="28" spans="1:10" ht="16" customHeight="1">
      <c r="A28" s="110" t="s">
        <v>67</v>
      </c>
      <c r="B28" s="80" t="s">
        <v>17</v>
      </c>
      <c r="C28" s="98">
        <f ca="1">IFERROR(VLOOKUP(A28,'2018 Audit 3'!A:D,4,FALSE)*1,0)+IFERROR(VLOOKUP(A28,'2018 Audit 3'!H:K,4,FALSE)*1,0)</f>
        <v>258189237</v>
      </c>
      <c r="D28" s="82"/>
      <c r="E28" s="82">
        <v>265525180</v>
      </c>
      <c r="F28" s="82">
        <v>-258189237</v>
      </c>
      <c r="G28" s="82"/>
      <c r="H28" s="82"/>
      <c r="J28" s="82">
        <f t="shared" ref="J28:J36" ca="1" si="2">SUM(C28:H28)</f>
        <v>265525180</v>
      </c>
    </row>
    <row r="29" spans="1:10" ht="16" customHeight="1">
      <c r="A29" s="108" t="s">
        <v>130</v>
      </c>
      <c r="B29" s="80" t="s">
        <v>17</v>
      </c>
      <c r="C29" s="98">
        <f ca="1">IFERROR(VLOOKUP(A29,'2018 Audit 3'!A:D,4,FALSE)*1,0)+IFERROR(VLOOKUP(A29,'2018 Audit 3'!H:K,4,FALSE)*1,0)</f>
        <v>16657778</v>
      </c>
      <c r="D29" s="82"/>
      <c r="E29" s="82">
        <v>21816343</v>
      </c>
      <c r="F29" s="82">
        <v>-20589129</v>
      </c>
      <c r="G29" s="82"/>
      <c r="H29" s="82"/>
      <c r="J29" s="82">
        <f t="shared" ca="1" si="2"/>
        <v>17884992</v>
      </c>
    </row>
    <row r="30" spans="1:10" ht="16" customHeight="1">
      <c r="A30" s="108" t="s">
        <v>83</v>
      </c>
      <c r="B30" s="80" t="s">
        <v>17</v>
      </c>
      <c r="C30" s="83">
        <f ca="1">IFERROR(VLOOKUP(A30,'2018 Audit 3'!A:D,4,FALSE)*1,0)+IFERROR(VLOOKUP(A30,'2018 Audit 3'!H:K,4,FALSE)*1,0)-C31</f>
        <v>-45325252</v>
      </c>
      <c r="D30" s="84">
        <f ca="1">-D31</f>
        <v>14000000</v>
      </c>
      <c r="E30" s="84">
        <v>163877080</v>
      </c>
      <c r="F30" s="84">
        <v>-132551828</v>
      </c>
      <c r="G30" s="97"/>
      <c r="H30" s="95">
        <f>E30</f>
        <v>163877080</v>
      </c>
      <c r="I30" s="87" t="s">
        <v>169</v>
      </c>
      <c r="J30" s="82">
        <f t="shared" ca="1" si="2"/>
        <v>163877080</v>
      </c>
    </row>
    <row r="31" spans="1:10" ht="16" customHeight="1">
      <c r="A31" s="108" t="s">
        <v>82</v>
      </c>
      <c r="B31" s="80" t="s">
        <v>17</v>
      </c>
      <c r="C31" s="98">
        <f ca="1">-C11</f>
        <v>14000000</v>
      </c>
      <c r="D31" s="82">
        <f ca="1">-C31</f>
        <v>-14000000</v>
      </c>
      <c r="E31" s="82">
        <v>5213763</v>
      </c>
      <c r="F31" s="82"/>
      <c r="G31" s="82"/>
      <c r="H31" s="82"/>
      <c r="J31" s="82">
        <f t="shared" ca="1" si="2"/>
        <v>5213763</v>
      </c>
    </row>
    <row r="32" spans="1:10" ht="16" customHeight="1">
      <c r="A32" s="108" t="s">
        <v>86</v>
      </c>
      <c r="B32" s="80" t="s">
        <v>17</v>
      </c>
      <c r="C32" s="98">
        <f ca="1">IFERROR(VLOOKUP(A32,'2018 Audit 3'!A:D,4,FALSE)*1,0)+IFERROR(VLOOKUP(A32,'2018 Audit 3'!H:K,4,FALSE)*1,0)</f>
        <v>3981660</v>
      </c>
      <c r="D32" s="82"/>
      <c r="E32" s="82">
        <v>19092902</v>
      </c>
      <c r="F32" s="82">
        <v>-5698395</v>
      </c>
      <c r="G32" s="82"/>
      <c r="H32" s="82">
        <f>E32</f>
        <v>19092902</v>
      </c>
      <c r="J32" s="82">
        <f t="shared" ca="1" si="2"/>
        <v>36469069</v>
      </c>
    </row>
    <row r="33" spans="1:10" ht="16" customHeight="1">
      <c r="A33" s="108" t="s">
        <v>84</v>
      </c>
      <c r="B33" s="80" t="s">
        <v>17</v>
      </c>
      <c r="C33" s="98">
        <f ca="1">IFERROR(VLOOKUP(A33,'2018 Audit 3'!A:D,4,FALSE)*1,0)+IFERROR(VLOOKUP(A33,'2018 Audit 3'!H:K,4,FALSE)*1,0)</f>
        <v>-3151566</v>
      </c>
      <c r="D33" s="82"/>
      <c r="E33" s="82">
        <v>26331353</v>
      </c>
      <c r="F33" s="82">
        <v>-15941336</v>
      </c>
      <c r="G33" s="82"/>
      <c r="H33" s="82"/>
      <c r="J33" s="82">
        <f t="shared" ca="1" si="2"/>
        <v>7238451</v>
      </c>
    </row>
    <row r="34" spans="1:10" ht="16" customHeight="1">
      <c r="A34" s="108" t="s">
        <v>113</v>
      </c>
      <c r="B34" s="80" t="s">
        <v>17</v>
      </c>
      <c r="C34" s="83">
        <f ca="1">IFERROR(VLOOKUP(A34,'2018 Audit 3'!A:D,4,FALSE)*1,0)+IFERROR(VLOOKUP(A34,'2018 Audit 3'!H:K,4,FALSE)*1,0)</f>
        <v>-5977163</v>
      </c>
      <c r="D34" s="84">
        <f ca="1">-D35</f>
        <v>4822833</v>
      </c>
      <c r="E34" s="84">
        <v>15658847</v>
      </c>
      <c r="F34" s="84">
        <v>-25177023</v>
      </c>
      <c r="G34" s="96"/>
      <c r="H34" s="82">
        <f>E34</f>
        <v>15658847</v>
      </c>
      <c r="J34" s="82">
        <f t="shared" ca="1" si="2"/>
        <v>4986341</v>
      </c>
    </row>
    <row r="35" spans="1:10" ht="16" customHeight="1">
      <c r="A35" s="108" t="s">
        <v>81</v>
      </c>
      <c r="B35" s="80" t="s">
        <v>17</v>
      </c>
      <c r="C35" s="98">
        <f ca="1">IFERROR(VLOOKUP(A35,'2018 Audit 3'!A:D,4,FALSE)*1,0)+IFERROR(VLOOKUP(A35,'2018 Audit 3'!H:K,4,FALSE)*1,0)</f>
        <v>4822833</v>
      </c>
      <c r="D35" s="82">
        <f ca="1">-C35</f>
        <v>-4822833</v>
      </c>
      <c r="E35" s="82"/>
      <c r="F35" s="82"/>
      <c r="G35" s="82"/>
      <c r="H35" s="82"/>
      <c r="J35" s="82">
        <f t="shared" ca="1" si="2"/>
        <v>0</v>
      </c>
    </row>
    <row r="36" spans="1:10" ht="16" customHeight="1">
      <c r="A36" s="108" t="s">
        <v>85</v>
      </c>
      <c r="B36" s="80" t="s">
        <v>17</v>
      </c>
      <c r="C36" s="98">
        <f ca="1">IFERROR(VLOOKUP(A36,'2018 Audit 3'!A:D,4,FALSE)*1,0)+IFERROR(VLOOKUP(A36,'2018 Audit 3'!H:K,4,FALSE)*1,0)</f>
        <v>-2646979</v>
      </c>
      <c r="D36" s="82"/>
      <c r="E36" s="82">
        <v>35498763</v>
      </c>
      <c r="F36" s="82">
        <v>-32840466</v>
      </c>
      <c r="G36" s="82"/>
      <c r="H36" s="82"/>
      <c r="J36" s="82">
        <f t="shared" ca="1" si="2"/>
        <v>11318</v>
      </c>
    </row>
    <row r="37" spans="1:10" ht="16" customHeight="1">
      <c r="A37" s="109" t="s">
        <v>149</v>
      </c>
      <c r="B37" s="88"/>
      <c r="C37" s="98"/>
      <c r="D37" s="82"/>
      <c r="E37" s="82"/>
      <c r="F37" s="82"/>
      <c r="G37" s="82"/>
      <c r="H37" s="82"/>
      <c r="J37" s="82"/>
    </row>
    <row r="38" spans="1:10" ht="16" customHeight="1">
      <c r="A38" s="108" t="s">
        <v>139</v>
      </c>
      <c r="B38" s="88" t="s">
        <v>138</v>
      </c>
      <c r="C38" s="98">
        <f ca="1">IFERROR(VLOOKUP(A38,'2018 Audit 3'!A:D,4,FALSE)*1,0)+IFERROR(VLOOKUP(A38,'2018 Audit 3'!H:K,4,FALSE)*1,0)</f>
        <v>0</v>
      </c>
      <c r="D38" s="82"/>
      <c r="E38" s="82">
        <v>356844546</v>
      </c>
      <c r="F38" s="82">
        <v>-350246510</v>
      </c>
      <c r="G38" s="82"/>
      <c r="H38" s="82"/>
      <c r="J38" s="82">
        <f ca="1">SUM(C38:H38)</f>
        <v>6598036</v>
      </c>
    </row>
    <row r="39" spans="1:10" ht="16" customHeight="1">
      <c r="A39" s="108" t="s">
        <v>140</v>
      </c>
      <c r="B39" s="88" t="s">
        <v>138</v>
      </c>
      <c r="C39" s="98">
        <f ca="1">IFERROR(VLOOKUP(A39,'2018 Audit 3'!A:D,4,FALSE)*1,0)+IFERROR(VLOOKUP(A39,'2018 Audit 3'!H:K,4,FALSE)*1,0)</f>
        <v>0</v>
      </c>
      <c r="D39" s="82"/>
      <c r="E39" s="82">
        <v>6842318</v>
      </c>
      <c r="F39" s="82">
        <v>-10339346</v>
      </c>
      <c r="G39" s="82"/>
      <c r="H39" s="82">
        <f>E39</f>
        <v>6842318</v>
      </c>
      <c r="J39" s="82">
        <f ca="1">SUM(C39:H39)</f>
        <v>3345290</v>
      </c>
    </row>
    <row r="40" spans="1:10" ht="16" customHeight="1">
      <c r="A40" s="108" t="s">
        <v>55</v>
      </c>
      <c r="B40" s="80" t="s">
        <v>17</v>
      </c>
      <c r="C40" s="98">
        <f ca="1">IFERROR(VLOOKUP(A40,'2018 Audit 3'!A:D,4,FALSE)*1,0)+IFERROR(VLOOKUP(A40,'2018 Audit 3'!H:K,4,FALSE)*1,0)</f>
        <v>-85804581</v>
      </c>
      <c r="D40" s="82">
        <f ca="1">-D41</f>
        <v>14786</v>
      </c>
      <c r="E40" s="82">
        <v>473888995</v>
      </c>
      <c r="F40" s="82">
        <v>-437096607</v>
      </c>
      <c r="G40" s="82"/>
      <c r="H40" s="82"/>
      <c r="J40" s="82">
        <f ca="1">SUM(C40:H40)</f>
        <v>-48997407</v>
      </c>
    </row>
    <row r="41" spans="1:10" ht="16" customHeight="1">
      <c r="A41" s="108" t="s">
        <v>71</v>
      </c>
      <c r="B41" s="80" t="s">
        <v>17</v>
      </c>
      <c r="C41" s="98">
        <f ca="1">IFERROR(VLOOKUP(A41,'2018 Audit 3'!A:D,4,FALSE)*1,0)+IFERROR(VLOOKUP(A41,'2018 Audit 3'!H:K,4,FALSE)*1,0)</f>
        <v>14786</v>
      </c>
      <c r="D41" s="82">
        <f ca="1">-C41</f>
        <v>-14786</v>
      </c>
      <c r="E41" s="82"/>
      <c r="F41" s="82"/>
      <c r="G41" s="82"/>
      <c r="H41" s="82"/>
      <c r="J41" s="82">
        <f ca="1">SUM(C41:H41)</f>
        <v>0</v>
      </c>
    </row>
    <row r="42" spans="1:10" ht="16" customHeight="1">
      <c r="A42" s="108" t="s">
        <v>148</v>
      </c>
      <c r="B42" s="88" t="s">
        <v>138</v>
      </c>
      <c r="C42" s="98">
        <f ca="1">IFERROR(VLOOKUP(A42,'2018 Audit 3'!A:D,4,FALSE)*1,0)+IFERROR(VLOOKUP(A42,'2018 Audit 3'!H:K,4,FALSE)*1,0)</f>
        <v>0</v>
      </c>
      <c r="D42" s="82"/>
      <c r="E42" s="82">
        <v>64875584</v>
      </c>
      <c r="F42" s="82">
        <v>-38136551</v>
      </c>
      <c r="G42" s="82"/>
      <c r="H42" s="82"/>
      <c r="J42" s="82">
        <f ca="1">SUM(C42:H42)</f>
        <v>26739033</v>
      </c>
    </row>
    <row r="43" spans="1:10" ht="16" customHeight="1">
      <c r="A43" s="108" t="s">
        <v>0</v>
      </c>
      <c r="B43" s="88"/>
      <c r="C43" s="98"/>
      <c r="D43" s="82"/>
      <c r="E43" s="82"/>
      <c r="F43" s="82"/>
      <c r="G43" s="82"/>
      <c r="H43" s="82"/>
      <c r="J43" s="82"/>
    </row>
    <row r="44" spans="1:10" ht="16" customHeight="1">
      <c r="A44" s="108" t="s">
        <v>87</v>
      </c>
      <c r="B44" s="80" t="s">
        <v>17</v>
      </c>
      <c r="C44" s="98">
        <f ca="1">IFERROR(VLOOKUP(A44,'2018 Audit 3'!A:D,4,FALSE)*1,0)+IFERROR(VLOOKUP(A44,'2018 Audit 3'!H:K,4,FALSE)*1,0)</f>
        <v>19006372</v>
      </c>
      <c r="D44" s="82"/>
      <c r="E44" s="82">
        <v>-112347236</v>
      </c>
      <c r="F44" s="82">
        <v>85459058</v>
      </c>
      <c r="G44" s="82"/>
      <c r="H44" s="82">
        <f>E44</f>
        <v>-112347236</v>
      </c>
      <c r="J44" s="82">
        <f t="shared" ref="J44:J49" ca="1" si="3">SUM(C44:H44)</f>
        <v>-120229042</v>
      </c>
    </row>
    <row r="45" spans="1:10" ht="16" customHeight="1">
      <c r="A45" s="108" t="s">
        <v>88</v>
      </c>
      <c r="B45" s="80" t="s">
        <v>17</v>
      </c>
      <c r="C45" s="98">
        <f ca="1">IFERROR(VLOOKUP(A45,'2018 Audit 3'!A:D,4,FALSE)*1,0)+IFERROR(VLOOKUP(A45,'2018 Audit 3'!H:K,4,FALSE)*1,0)</f>
        <v>12703179</v>
      </c>
      <c r="D45" s="82"/>
      <c r="E45" s="82">
        <v>-82343394</v>
      </c>
      <c r="F45" s="82">
        <v>69640215</v>
      </c>
      <c r="G45" s="82"/>
      <c r="H45" s="82">
        <f>E45</f>
        <v>-82343394</v>
      </c>
      <c r="J45" s="82">
        <f t="shared" ca="1" si="3"/>
        <v>-82343394</v>
      </c>
    </row>
    <row r="46" spans="1:10" ht="16" customHeight="1">
      <c r="A46" s="108" t="s">
        <v>89</v>
      </c>
      <c r="B46" s="80" t="s">
        <v>17</v>
      </c>
      <c r="C46" s="98">
        <f ca="1">IFERROR(VLOOKUP(A46,'2018 Audit 3'!A:D,4,FALSE)*1,0)+IFERROR(VLOOKUP(A46,'2018 Audit 3'!H:K,4,FALSE)*1,0)</f>
        <v>-193980</v>
      </c>
      <c r="D46" s="82"/>
      <c r="E46" s="82">
        <v>-4987294</v>
      </c>
      <c r="F46" s="82">
        <v>5181274</v>
      </c>
      <c r="G46" s="82"/>
      <c r="H46" s="82">
        <f>E46</f>
        <v>-4987294</v>
      </c>
      <c r="J46" s="82">
        <f t="shared" ca="1" si="3"/>
        <v>-4987294</v>
      </c>
    </row>
    <row r="47" spans="1:10" ht="16" customHeight="1">
      <c r="A47" s="108" t="s">
        <v>146</v>
      </c>
      <c r="B47" s="88" t="s">
        <v>138</v>
      </c>
      <c r="C47" s="98">
        <f ca="1">IFERROR(VLOOKUP(A47,'2018 Audit 3'!A:D,4,FALSE)*1,0)+IFERROR(VLOOKUP(A47,'2018 Audit 3'!H:K,4,FALSE)*1,0)</f>
        <v>0</v>
      </c>
      <c r="D47" s="82"/>
      <c r="E47" s="82">
        <v>-15204848</v>
      </c>
      <c r="F47" s="82">
        <v>16832683</v>
      </c>
      <c r="G47" s="82"/>
      <c r="H47" s="82"/>
      <c r="J47" s="82">
        <f t="shared" ca="1" si="3"/>
        <v>1627835</v>
      </c>
    </row>
    <row r="48" spans="1:10" ht="16" customHeight="1">
      <c r="A48" s="108" t="s">
        <v>90</v>
      </c>
      <c r="B48" s="80" t="s">
        <v>17</v>
      </c>
      <c r="C48" s="98">
        <f ca="1">IFERROR(VLOOKUP(A48,'2018 Audit 3'!A:D,4,FALSE)*1,0)+IFERROR(VLOOKUP(A48,'2018 Audit 3'!H:K,4,FALSE)*1,0)</f>
        <v>-17054562</v>
      </c>
      <c r="D48" s="82"/>
      <c r="E48" s="82">
        <v>0</v>
      </c>
      <c r="F48" s="82">
        <v>1395715</v>
      </c>
      <c r="G48" s="82"/>
      <c r="H48" s="82">
        <f>E48</f>
        <v>0</v>
      </c>
      <c r="J48" s="82">
        <f t="shared" ca="1" si="3"/>
        <v>-15658847</v>
      </c>
    </row>
    <row r="49" spans="1:10" ht="16" customHeight="1">
      <c r="A49" s="108" t="s">
        <v>57</v>
      </c>
      <c r="B49" s="80" t="s">
        <v>17</v>
      </c>
      <c r="C49" s="98">
        <f ca="1">IFERROR(VLOOKUP(A49,'2018 Audit 3'!A:D,4,FALSE)*1,0)+IFERROR(VLOOKUP(A49,'2018 Audit 3'!H:K,4,FALSE)*1,0)</f>
        <v>-11515000</v>
      </c>
      <c r="D49" s="82"/>
      <c r="E49" s="82">
        <v>-12055000</v>
      </c>
      <c r="F49" s="82">
        <v>11515000</v>
      </c>
      <c r="G49" s="82"/>
      <c r="H49" s="82"/>
      <c r="J49" s="82">
        <f t="shared" ca="1" si="3"/>
        <v>-12055000</v>
      </c>
    </row>
    <row r="50" spans="1:10" ht="16" customHeight="1">
      <c r="A50" s="109" t="s">
        <v>150</v>
      </c>
      <c r="B50" s="88"/>
      <c r="C50" s="98">
        <f ca="1">IFERROR(VLOOKUP(A50,'2018 Audit 3'!A:D,4,FALSE)*1,0)+IFERROR(VLOOKUP(A50,'2018 Audit 3'!H:K,4,FALSE)*1,0)</f>
        <v>0</v>
      </c>
      <c r="D50" s="82"/>
      <c r="E50" s="82"/>
      <c r="F50" s="82"/>
      <c r="G50" s="82"/>
      <c r="H50" s="82"/>
      <c r="J50" s="82"/>
    </row>
    <row r="51" spans="1:10" ht="16" customHeight="1">
      <c r="A51" s="108" t="s">
        <v>92</v>
      </c>
      <c r="B51" s="80" t="s">
        <v>17</v>
      </c>
      <c r="C51" s="98">
        <f ca="1">IFERROR(VLOOKUP(A51,'2018 Audit 3'!A:D,4,FALSE)*1,0)+IFERROR(VLOOKUP(A51,'2018 Audit 3'!H:K,4,FALSE)*1,0)</f>
        <v>-7264933</v>
      </c>
      <c r="D51" s="82"/>
      <c r="E51" s="82">
        <v>-20454400</v>
      </c>
      <c r="F51" s="82">
        <v>30084833</v>
      </c>
      <c r="G51" s="82"/>
      <c r="H51" s="82">
        <f>E51</f>
        <v>-20454400</v>
      </c>
      <c r="J51" s="82">
        <f ca="1">SUM(C51:H51)</f>
        <v>-18088900</v>
      </c>
    </row>
    <row r="52" spans="1:10" ht="16" customHeight="1">
      <c r="A52" s="108" t="s">
        <v>147</v>
      </c>
      <c r="B52" s="88" t="s">
        <v>138</v>
      </c>
      <c r="C52" s="98">
        <f ca="1">IFERROR(VLOOKUP(A52,'2018 Audit 3'!A:D,4,FALSE)*1,0)+IFERROR(VLOOKUP(A52,'2018 Audit 3'!H:K,4,FALSE)*1,0)</f>
        <v>0</v>
      </c>
      <c r="D52" s="82"/>
      <c r="E52" s="82">
        <v>-285698849</v>
      </c>
      <c r="F52" s="82">
        <v>299981954</v>
      </c>
      <c r="G52" s="82"/>
      <c r="H52" s="82"/>
      <c r="J52" s="82">
        <f ca="1">SUM(C52:H52)</f>
        <v>14283105</v>
      </c>
    </row>
    <row r="53" spans="1:10" ht="16" customHeight="1">
      <c r="A53" s="114" t="s">
        <v>152</v>
      </c>
      <c r="B53" s="125" t="s">
        <v>138</v>
      </c>
      <c r="C53" s="99">
        <f ca="1">IFERROR(VLOOKUP(A53,'2018 Audit 3'!A:D,4,FALSE)*1,0)+IFERROR(VLOOKUP(A53,'2018 Audit 3'!H:K,4,FALSE)*1,0)</f>
        <v>0</v>
      </c>
      <c r="D53" s="86"/>
      <c r="E53" s="86">
        <v>-922374653</v>
      </c>
      <c r="F53" s="86">
        <v>806715696</v>
      </c>
      <c r="G53" s="126"/>
      <c r="H53" s="127" t="s">
        <v>170</v>
      </c>
      <c r="J53" s="86">
        <f ca="1">SUM(C53:H53)</f>
        <v>-115658957</v>
      </c>
    </row>
    <row r="54" spans="1:10" ht="16" customHeight="1">
      <c r="A54" s="108" t="s">
        <v>121</v>
      </c>
      <c r="B54" s="80" t="s">
        <v>17</v>
      </c>
      <c r="C54" s="99">
        <f t="shared" ref="C54:H54" ca="1" si="4">SUM(C10:C53)</f>
        <v>265525180</v>
      </c>
      <c r="D54" s="99">
        <f t="shared" ca="1" si="4"/>
        <v>0</v>
      </c>
      <c r="E54" s="99">
        <f t="shared" si="4"/>
        <v>0</v>
      </c>
      <c r="F54" s="99">
        <f t="shared" si="4"/>
        <v>0</v>
      </c>
      <c r="G54" s="123">
        <f t="shared" si="4"/>
        <v>0</v>
      </c>
      <c r="H54" s="99">
        <f t="shared" si="4"/>
        <v>0</v>
      </c>
      <c r="J54" s="129">
        <f ca="1">SUM(J10:J53)</f>
        <v>265525180</v>
      </c>
    </row>
    <row r="55" spans="1:10" ht="16" customHeight="1">
      <c r="A55" s="114" t="s">
        <v>161</v>
      </c>
      <c r="B55" s="81" t="s">
        <v>17</v>
      </c>
      <c r="C55" s="169" t="s">
        <v>183</v>
      </c>
      <c r="D55" s="170"/>
      <c r="E55" s="170"/>
      <c r="F55" s="171"/>
      <c r="G55" s="85">
        <f>-G54</f>
        <v>0</v>
      </c>
      <c r="H55" s="1" t="s">
        <v>0</v>
      </c>
      <c r="I55" s="87"/>
      <c r="J55" s="85">
        <f>G55</f>
        <v>0</v>
      </c>
    </row>
    <row r="56" spans="1:10" ht="16" customHeight="1">
      <c r="A56" s="115" t="s">
        <v>68</v>
      </c>
      <c r="B56" s="81" t="s">
        <v>17</v>
      </c>
      <c r="C56" s="172"/>
      <c r="D56" s="173"/>
      <c r="E56" s="173"/>
      <c r="F56" s="174"/>
      <c r="G56" s="86">
        <f>SUM(G54:G55)</f>
        <v>0</v>
      </c>
      <c r="H56" s="1" t="s">
        <v>0</v>
      </c>
      <c r="J56" s="86">
        <f ca="1">SUM(J54:J55)</f>
        <v>265525180</v>
      </c>
    </row>
    <row r="57" spans="1:10" ht="16" customHeight="1">
      <c r="A57" s="5" t="s">
        <v>0</v>
      </c>
      <c r="C57" s="3" t="s">
        <v>0</v>
      </c>
      <c r="J57" s="1" t="s">
        <v>0</v>
      </c>
    </row>
    <row r="58" spans="1:10" ht="16" customHeight="1">
      <c r="A58" s="5" t="s">
        <v>0</v>
      </c>
      <c r="C58" s="3">
        <f>'2018 Audit 3'!$J56</f>
        <v>265525180</v>
      </c>
      <c r="E58" s="3"/>
      <c r="F58" s="3"/>
      <c r="G58" s="3"/>
      <c r="H58" s="3"/>
      <c r="J58" s="3">
        <f>'2018 Audit 3'!$J56</f>
        <v>265525180</v>
      </c>
    </row>
    <row r="59" spans="1:10" ht="16" customHeight="1">
      <c r="A59" s="5" t="s">
        <v>0</v>
      </c>
      <c r="C59" s="3">
        <f ca="1">C54-C58</f>
        <v>0</v>
      </c>
      <c r="E59" s="3"/>
      <c r="F59" s="3"/>
      <c r="G59" s="3"/>
      <c r="H59" s="3"/>
      <c r="J59" s="3">
        <f ca="1">J56-J58</f>
        <v>0</v>
      </c>
    </row>
    <row r="60" spans="1:10" ht="16" customHeight="1">
      <c r="C60" s="3" t="s">
        <v>0</v>
      </c>
      <c r="J60" s="1" t="s">
        <v>0</v>
      </c>
    </row>
    <row r="61" spans="1:10" ht="16" customHeight="1">
      <c r="C61" s="3" t="s">
        <v>0</v>
      </c>
      <c r="J61" s="1" t="s">
        <v>0</v>
      </c>
    </row>
  </sheetData>
  <mergeCells count="4">
    <mergeCell ref="D17:H21"/>
    <mergeCell ref="D22:H23"/>
    <mergeCell ref="D24:H26"/>
    <mergeCell ref="C55:F56"/>
  </mergeCells>
  <conditionalFormatting sqref="A1:J1048576">
    <cfRule type="cellIs" dxfId="3" priority="8" operator="lessThan">
      <formula>0</formula>
    </cfRule>
  </conditionalFormatting>
  <conditionalFormatting sqref="A1:M1048576">
    <cfRule type="cellIs" dxfId="2" priority="7" operator="equal">
      <formula>0</formula>
    </cfRule>
  </conditionalFormatting>
  <printOptions horizontalCentered="1"/>
  <pageMargins left="0.25" right="0.25" top="0.25" bottom="0.25" header="0.3" footer="0.3"/>
  <pageSetup scale="68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6AD7C-18A2-F445-8CA1-609A2B81A05F}">
  <dimension ref="A1:O37"/>
  <sheetViews>
    <sheetView zoomScaleNormal="100" workbookViewId="0">
      <pane ySplit="9" topLeftCell="A10" activePane="bottomLeft" state="frozen"/>
      <selection sqref="A1:XFD1048576"/>
      <selection pane="bottomLeft"/>
    </sheetView>
  </sheetViews>
  <sheetFormatPr baseColWidth="10" defaultRowHeight="16" customHeight="1"/>
  <cols>
    <col min="1" max="1" width="63" style="5" customWidth="1"/>
    <col min="2" max="2" width="5.1640625" style="7" bestFit="1" customWidth="1"/>
    <col min="3" max="3" width="15.83203125" style="3" bestFit="1" customWidth="1"/>
    <col min="4" max="4" width="14.5" style="1" bestFit="1" customWidth="1"/>
    <col min="5" max="6" width="15.83203125" style="1" bestFit="1" customWidth="1"/>
    <col min="7" max="7" width="13.1640625" style="1" bestFit="1" customWidth="1"/>
    <col min="8" max="8" width="14.6640625" style="1" bestFit="1" customWidth="1"/>
    <col min="9" max="9" width="1.83203125" style="1" customWidth="1"/>
    <col min="10" max="10" width="14.6640625" style="1" customWidth="1"/>
    <col min="11" max="16384" width="10.83203125" style="1"/>
  </cols>
  <sheetData>
    <row r="1" spans="1:13" ht="16" customHeight="1">
      <c r="A1" s="35" t="s">
        <v>162</v>
      </c>
      <c r="B1" s="2"/>
      <c r="F1" s="56"/>
      <c r="J1" s="89" t="s">
        <v>135</v>
      </c>
      <c r="K1" s="1" t="s">
        <v>0</v>
      </c>
      <c r="L1" s="1">
        <f ca="1">C34</f>
        <v>0</v>
      </c>
      <c r="M1" s="1">
        <f ca="1">J34</f>
        <v>0</v>
      </c>
    </row>
    <row r="2" spans="1:13" ht="16" customHeight="1">
      <c r="A2" s="36" t="s">
        <v>164</v>
      </c>
      <c r="B2" s="4"/>
      <c r="F2" s="89"/>
      <c r="J2" s="89" t="s">
        <v>136</v>
      </c>
    </row>
    <row r="3" spans="1:13" ht="16" customHeight="1">
      <c r="A3" s="70" t="s">
        <v>20</v>
      </c>
      <c r="B3" s="28" t="s">
        <v>21</v>
      </c>
      <c r="C3" s="28" t="s">
        <v>22</v>
      </c>
      <c r="D3" s="28" t="s">
        <v>23</v>
      </c>
      <c r="E3" s="28" t="s">
        <v>122</v>
      </c>
      <c r="F3" s="28" t="s">
        <v>128</v>
      </c>
      <c r="G3" s="28" t="s">
        <v>129</v>
      </c>
      <c r="H3" s="28" t="s">
        <v>24</v>
      </c>
      <c r="J3" s="28" t="s">
        <v>26</v>
      </c>
    </row>
    <row r="4" spans="1:13" ht="16" customHeight="1">
      <c r="A4" s="100" t="s">
        <v>159</v>
      </c>
      <c r="B4" s="76" t="s">
        <v>0</v>
      </c>
      <c r="C4" s="21" t="s">
        <v>10</v>
      </c>
      <c r="D4" s="10" t="s">
        <v>132</v>
      </c>
      <c r="E4" s="90" t="s">
        <v>125</v>
      </c>
      <c r="F4" s="92" t="s">
        <v>125</v>
      </c>
      <c r="G4" s="10" t="s">
        <v>143</v>
      </c>
      <c r="H4" s="10" t="s">
        <v>157</v>
      </c>
      <c r="J4" s="10"/>
    </row>
    <row r="5" spans="1:13" ht="16" customHeight="1">
      <c r="A5" s="72" t="s">
        <v>119</v>
      </c>
      <c r="B5" s="76"/>
      <c r="C5" s="133" t="s">
        <v>184</v>
      </c>
      <c r="D5" s="10" t="s">
        <v>133</v>
      </c>
      <c r="E5" s="90" t="s">
        <v>126</v>
      </c>
      <c r="F5" s="93" t="s">
        <v>126</v>
      </c>
      <c r="G5" s="10" t="s">
        <v>144</v>
      </c>
      <c r="H5" s="10" t="s">
        <v>153</v>
      </c>
      <c r="J5" s="10"/>
    </row>
    <row r="6" spans="1:13" ht="16" customHeight="1">
      <c r="A6" s="73" t="s">
        <v>13</v>
      </c>
      <c r="B6" s="76"/>
      <c r="C6" s="133" t="s">
        <v>3</v>
      </c>
      <c r="D6" s="11" t="s">
        <v>134</v>
      </c>
      <c r="E6" s="91" t="s">
        <v>127</v>
      </c>
      <c r="F6" s="94" t="s">
        <v>127</v>
      </c>
      <c r="G6" s="11" t="s">
        <v>145</v>
      </c>
      <c r="H6" s="10" t="s">
        <v>154</v>
      </c>
      <c r="J6" s="10"/>
    </row>
    <row r="7" spans="1:13" ht="16" customHeight="1">
      <c r="A7" s="71" t="s">
        <v>120</v>
      </c>
      <c r="B7" s="76"/>
      <c r="C7" s="133" t="s">
        <v>5</v>
      </c>
      <c r="D7" s="10" t="s">
        <v>141</v>
      </c>
      <c r="E7" s="133" t="s">
        <v>3</v>
      </c>
      <c r="F7" s="131" t="s">
        <v>116</v>
      </c>
      <c r="G7" s="10" t="s">
        <v>123</v>
      </c>
      <c r="H7" s="10" t="s">
        <v>158</v>
      </c>
      <c r="J7" s="133" t="s">
        <v>3</v>
      </c>
    </row>
    <row r="8" spans="1:13" ht="16" customHeight="1">
      <c r="A8" s="74" t="s">
        <v>14</v>
      </c>
      <c r="B8" s="76"/>
      <c r="C8" s="133" t="s">
        <v>4</v>
      </c>
      <c r="D8" s="10" t="s">
        <v>142</v>
      </c>
      <c r="E8" s="133" t="s">
        <v>117</v>
      </c>
      <c r="F8" s="131" t="s">
        <v>117</v>
      </c>
      <c r="G8" s="10" t="s">
        <v>151</v>
      </c>
      <c r="H8" s="10" t="s">
        <v>155</v>
      </c>
      <c r="J8" s="133" t="s">
        <v>117</v>
      </c>
    </row>
    <row r="9" spans="1:13" ht="16" customHeight="1">
      <c r="A9" s="75" t="s">
        <v>182</v>
      </c>
      <c r="B9" s="6" t="s">
        <v>1</v>
      </c>
      <c r="C9" s="139" t="s">
        <v>6</v>
      </c>
      <c r="D9" s="11" t="s">
        <v>127</v>
      </c>
      <c r="E9" s="134" t="s">
        <v>166</v>
      </c>
      <c r="F9" s="132" t="s">
        <v>165</v>
      </c>
      <c r="G9" s="11" t="s">
        <v>124</v>
      </c>
      <c r="H9" s="11" t="s">
        <v>156</v>
      </c>
      <c r="J9" s="134" t="s">
        <v>118</v>
      </c>
    </row>
    <row r="10" spans="1:13" ht="16" customHeight="1">
      <c r="A10" s="110" t="s">
        <v>28</v>
      </c>
      <c r="B10" s="77" t="s">
        <v>2</v>
      </c>
      <c r="C10" s="98">
        <f ca="1">IFERROR(VLOOKUP(A10,'2018 Audit 3'!A:D,4,FALSE)*1,0)+IFERROR(VLOOKUP(A10,'2018 Audit 3'!H:K,4,FALSE)*1,0)</f>
        <v>1293823716</v>
      </c>
      <c r="D10" s="82"/>
      <c r="E10" s="82"/>
      <c r="F10" s="82"/>
      <c r="G10" s="121" t="s">
        <v>171</v>
      </c>
      <c r="H10" s="95">
        <f>'2018 Analysis 2'!H10</f>
        <v>-163877080</v>
      </c>
      <c r="I10" s="116" t="s">
        <v>169</v>
      </c>
      <c r="J10" s="82">
        <f t="shared" ref="J10:J16" ca="1" si="0">SUM(C10:H10)</f>
        <v>1129946636</v>
      </c>
    </row>
    <row r="11" spans="1:13" ht="16" customHeight="1">
      <c r="A11" s="111" t="s">
        <v>30</v>
      </c>
      <c r="B11" s="101" t="s">
        <v>2</v>
      </c>
      <c r="C11" s="102">
        <f ca="1">IFERROR(VLOOKUP(A11,'2018 Audit 3'!A:D,4,FALSE)*1,0)+IFERROR(VLOOKUP(A11,'2018 Audit 3'!H:K,4,FALSE)*1,0)</f>
        <v>-14000000</v>
      </c>
      <c r="D11" s="95"/>
      <c r="E11" s="95"/>
      <c r="F11" s="95"/>
      <c r="G11" s="122" t="s">
        <v>172</v>
      </c>
      <c r="H11" s="104" t="s">
        <v>160</v>
      </c>
      <c r="I11" s="103"/>
      <c r="J11" s="95">
        <f t="shared" ca="1" si="0"/>
        <v>-14000000</v>
      </c>
    </row>
    <row r="12" spans="1:13" ht="16" customHeight="1">
      <c r="A12" s="110" t="s">
        <v>29</v>
      </c>
      <c r="B12" s="77" t="s">
        <v>2</v>
      </c>
      <c r="C12" s="98">
        <f ca="1">IFERROR(VLOOKUP(A12,'2018 Audit 3'!A:D,4,FALSE)*1,0)+IFERROR(VLOOKUP(A12,'2018 Audit 3'!H:K,4,FALSE)*1,0)</f>
        <v>190963890</v>
      </c>
      <c r="D12" s="82"/>
      <c r="E12" s="82"/>
      <c r="F12" s="82"/>
      <c r="G12" s="121" t="s">
        <v>174</v>
      </c>
      <c r="H12" s="82"/>
      <c r="J12" s="82">
        <f t="shared" ca="1" si="0"/>
        <v>190963890</v>
      </c>
    </row>
    <row r="13" spans="1:13" ht="16" customHeight="1">
      <c r="A13" s="110" t="s">
        <v>31</v>
      </c>
      <c r="B13" s="77" t="s">
        <v>2</v>
      </c>
      <c r="C13" s="98">
        <f ca="1">IFERROR(VLOOKUP(A13,'2018 Audit 3'!A:D,4,FALSE)*1,0)+IFERROR(VLOOKUP(A13,'2018 Audit 3'!H:K,4,FALSE)*1,0)</f>
        <v>38421601</v>
      </c>
      <c r="D13" s="82"/>
      <c r="E13" s="82"/>
      <c r="F13" s="82"/>
      <c r="G13" s="121" t="s">
        <v>173</v>
      </c>
      <c r="H13" s="82"/>
      <c r="J13" s="82">
        <f t="shared" ca="1" si="0"/>
        <v>38421601</v>
      </c>
    </row>
    <row r="14" spans="1:13" ht="16" customHeight="1">
      <c r="A14" s="112" t="s">
        <v>137</v>
      </c>
      <c r="B14" s="78" t="s">
        <v>7</v>
      </c>
      <c r="C14" s="98">
        <f>'2018 Audit 3'!C27</f>
        <v>-1378177709</v>
      </c>
      <c r="D14" s="82">
        <f ca="1">-D15-D16</f>
        <v>-11968900</v>
      </c>
      <c r="E14" s="82"/>
      <c r="F14" s="82"/>
      <c r="G14" s="82"/>
      <c r="H14" s="82">
        <f>'2018 Analysis 2'!H14</f>
        <v>178538257</v>
      </c>
      <c r="J14" s="82">
        <f t="shared" ca="1" si="0"/>
        <v>-1211608352</v>
      </c>
    </row>
    <row r="15" spans="1:13" ht="16" customHeight="1">
      <c r="A15" s="108" t="s">
        <v>78</v>
      </c>
      <c r="B15" s="80" t="s">
        <v>17</v>
      </c>
      <c r="C15" s="98">
        <f ca="1">IFERROR(VLOOKUP(A15,'2018 Audit 3'!A:D,4,FALSE)*1,0)+IFERROR(VLOOKUP(A15,'2018 Audit 3'!H:K,4,FALSE)*1,0)</f>
        <v>-9740795</v>
      </c>
      <c r="D15" s="82">
        <f ca="1">-C15</f>
        <v>9740795</v>
      </c>
      <c r="E15" s="82"/>
      <c r="F15" s="82"/>
      <c r="G15" s="82"/>
      <c r="H15" s="82"/>
      <c r="J15" s="82">
        <f t="shared" ca="1" si="0"/>
        <v>0</v>
      </c>
    </row>
    <row r="16" spans="1:13" ht="16" customHeight="1">
      <c r="A16" s="108" t="s">
        <v>80</v>
      </c>
      <c r="B16" s="80" t="s">
        <v>17</v>
      </c>
      <c r="C16" s="98">
        <f ca="1">IFERROR(VLOOKUP(A16,'2018 Audit 3'!A:D,4,FALSE)*1,0)+IFERROR(VLOOKUP(A16,'2018 Audit 3'!H:K,4,FALSE)*1,0)</f>
        <v>-2228105</v>
      </c>
      <c r="D16" s="82">
        <f ca="1">-C16</f>
        <v>2228105</v>
      </c>
      <c r="E16" s="82"/>
      <c r="F16" s="82"/>
      <c r="G16" s="82"/>
      <c r="H16" s="82"/>
      <c r="J16" s="82">
        <f t="shared" ca="1" si="0"/>
        <v>0</v>
      </c>
    </row>
    <row r="17" spans="1:15" ht="16" customHeight="1">
      <c r="A17" s="113" t="s">
        <v>37</v>
      </c>
      <c r="B17" s="79" t="s">
        <v>8</v>
      </c>
      <c r="C17" s="98">
        <f ca="1">IFERROR(VLOOKUP(A17,'2018 Audit 3'!A:D,4,FALSE)*1,0)+IFERROR(VLOOKUP(A17,'2018 Audit 3'!H:K,4,FALSE)*1,0)</f>
        <v>24466912</v>
      </c>
      <c r="D17" s="162" t="str">
        <f ca="1">"©"&amp;RIGHT("0"&amp;MONTH(NOW()),2)&amp;"/"&amp;RIGHT("0"&amp;DAY(NOW())   +   0,2)&amp;"/"&amp;YEAR(NOW())&amp;" LAWRENCE                          GERARD BRUNN, CPA (PA), MBA"</f>
        <v>©06/28/2025 LAWRENCE                          GERARD BRUNN, CPA (PA), MBA</v>
      </c>
      <c r="E17" s="150"/>
      <c r="F17" s="150"/>
      <c r="G17" s="150"/>
      <c r="H17" s="151"/>
      <c r="J17" s="82">
        <f t="shared" ref="J17:J28" ca="1" si="1">SUM(C17:H17)</f>
        <v>24466912</v>
      </c>
    </row>
    <row r="18" spans="1:15" ht="16" customHeight="1">
      <c r="A18" s="113" t="s">
        <v>38</v>
      </c>
      <c r="B18" s="79" t="s">
        <v>8</v>
      </c>
      <c r="C18" s="98">
        <f ca="1">IFERROR(VLOOKUP(A18,'2018 Audit 3'!A:D,4,FALSE)*1,0)+IFERROR(VLOOKUP(A18,'2018 Audit 3'!H:K,4,FALSE)*1,0)</f>
        <v>-7134919</v>
      </c>
      <c r="D18" s="162"/>
      <c r="E18" s="150"/>
      <c r="F18" s="150"/>
      <c r="G18" s="150"/>
      <c r="H18" s="151"/>
      <c r="J18" s="82">
        <f t="shared" ca="1" si="1"/>
        <v>-7134919</v>
      </c>
    </row>
    <row r="19" spans="1:15" ht="16" customHeight="1">
      <c r="A19" s="113" t="s">
        <v>167</v>
      </c>
      <c r="B19" s="79" t="s">
        <v>8</v>
      </c>
      <c r="C19" s="98">
        <f>SUM('2018 Audit 3'!D38:D41)</f>
        <v>2323290</v>
      </c>
      <c r="D19" s="162"/>
      <c r="E19" s="150"/>
      <c r="F19" s="150"/>
      <c r="G19" s="150"/>
      <c r="H19" s="151"/>
      <c r="J19" s="82">
        <f t="shared" si="1"/>
        <v>2323290</v>
      </c>
      <c r="M19" s="105"/>
      <c r="N19" s="105"/>
      <c r="O19" s="105"/>
    </row>
    <row r="20" spans="1:15" ht="16" customHeight="1">
      <c r="A20" s="113" t="s">
        <v>168</v>
      </c>
      <c r="B20" s="79" t="s">
        <v>8</v>
      </c>
      <c r="C20" s="98">
        <f>SUM('2018 Audit 3'!D44:D55)</f>
        <v>13861100</v>
      </c>
      <c r="D20" s="162"/>
      <c r="E20" s="150"/>
      <c r="F20" s="150"/>
      <c r="G20" s="150"/>
      <c r="H20" s="151"/>
      <c r="J20" s="82">
        <f t="shared" si="1"/>
        <v>13861100</v>
      </c>
      <c r="L20" s="107"/>
      <c r="M20" s="105"/>
      <c r="N20" s="105"/>
      <c r="O20" s="105"/>
    </row>
    <row r="21" spans="1:15" ht="16" customHeight="1">
      <c r="A21" s="108" t="s">
        <v>73</v>
      </c>
      <c r="B21" s="80" t="s">
        <v>17</v>
      </c>
      <c r="C21" s="98">
        <f ca="1">IFERROR(VLOOKUP(A21,'2018 Audit 3'!A:D,4,FALSE)*1,0)+IFERROR(VLOOKUP(A21,'2018 Audit 3'!H:K,4,FALSE)*1,0)</f>
        <v>763850</v>
      </c>
      <c r="D21" s="162"/>
      <c r="E21" s="150"/>
      <c r="F21" s="150"/>
      <c r="G21" s="150"/>
      <c r="H21" s="151"/>
      <c r="J21" s="82">
        <f t="shared" ca="1" si="1"/>
        <v>763850</v>
      </c>
      <c r="M21" s="106"/>
      <c r="N21" s="106"/>
      <c r="O21" s="106"/>
    </row>
    <row r="22" spans="1:15" ht="16" customHeight="1">
      <c r="A22" s="108" t="s">
        <v>76</v>
      </c>
      <c r="B22" s="80" t="s">
        <v>17</v>
      </c>
      <c r="C22" s="98">
        <f ca="1">IFERROR(VLOOKUP(A22,'2018 Audit 3'!A:D,4,FALSE)*1,0)+IFERROR(VLOOKUP(A22,'2018 Audit 3'!H:K,4,FALSE)*1,0)</f>
        <v>3794059</v>
      </c>
      <c r="D22" s="163" t="s">
        <v>163</v>
      </c>
      <c r="E22" s="164"/>
      <c r="F22" s="164"/>
      <c r="G22" s="164"/>
      <c r="H22" s="165"/>
      <c r="J22" s="82">
        <f t="shared" ca="1" si="1"/>
        <v>3794059</v>
      </c>
      <c r="L22" s="106"/>
      <c r="M22" s="106"/>
      <c r="N22" s="106"/>
      <c r="O22" s="106"/>
    </row>
    <row r="23" spans="1:15" ht="16" customHeight="1">
      <c r="A23" s="108" t="s">
        <v>91</v>
      </c>
      <c r="B23" s="80" t="s">
        <v>17</v>
      </c>
      <c r="C23" s="98">
        <f ca="1">IFERROR(VLOOKUP(A23,'2018 Audit 3'!A:D,4,FALSE)*1,0)+IFERROR(VLOOKUP(A23,'2018 Audit 3'!H:K,4,FALSE)*1,0)</f>
        <v>0</v>
      </c>
      <c r="D23" s="163"/>
      <c r="E23" s="164"/>
      <c r="F23" s="164"/>
      <c r="G23" s="164"/>
      <c r="H23" s="165"/>
      <c r="J23" s="82">
        <f t="shared" ca="1" si="1"/>
        <v>0</v>
      </c>
      <c r="L23" s="106"/>
      <c r="M23" s="106"/>
      <c r="N23" s="106"/>
      <c r="O23" s="106"/>
    </row>
    <row r="24" spans="1:15" ht="16" customHeight="1">
      <c r="A24" s="108" t="s">
        <v>56</v>
      </c>
      <c r="B24" s="80" t="s">
        <v>17</v>
      </c>
      <c r="C24" s="98">
        <f ca="1">IFERROR(VLOOKUP(A24,'2018 Audit 3'!A:D,4,FALSE)*1,0)+IFERROR(VLOOKUP(A24,'2018 Audit 3'!H:K,4,FALSE)*1,0)</f>
        <v>-16000000</v>
      </c>
      <c r="D24" s="166" t="s">
        <v>65</v>
      </c>
      <c r="E24" s="167"/>
      <c r="F24" s="167"/>
      <c r="G24" s="167"/>
      <c r="H24" s="168"/>
      <c r="J24" s="82">
        <f t="shared" ca="1" si="1"/>
        <v>-16000000</v>
      </c>
    </row>
    <row r="25" spans="1:15" ht="16" customHeight="1">
      <c r="A25" s="108" t="s">
        <v>131</v>
      </c>
      <c r="B25" s="80" t="s">
        <v>17</v>
      </c>
      <c r="C25" s="98">
        <f ca="1">IFERROR(VLOOKUP(A25,'2018 Audit 3'!A:D,4,FALSE)*1,0)+IFERROR(VLOOKUP(A25,'2018 Audit 3'!H:K,4,FALSE)*1,0)</f>
        <v>-26547455</v>
      </c>
      <c r="D25" s="166"/>
      <c r="E25" s="167"/>
      <c r="F25" s="167"/>
      <c r="G25" s="167"/>
      <c r="H25" s="168"/>
      <c r="J25" s="82">
        <f t="shared" ca="1" si="1"/>
        <v>-26547455</v>
      </c>
    </row>
    <row r="26" spans="1:15" ht="16" customHeight="1">
      <c r="A26" s="108" t="s">
        <v>61</v>
      </c>
      <c r="B26" s="80" t="s">
        <v>17</v>
      </c>
      <c r="C26" s="98">
        <f ca="1">IFERROR(VLOOKUP(A26,'2018 Audit 3'!A:D,4,FALSE)*1,0)+IFERROR(VLOOKUP(A26,'2018 Audit 3'!H:K,4,FALSE)*1,0)</f>
        <v>493916</v>
      </c>
      <c r="D26" s="166"/>
      <c r="E26" s="167"/>
      <c r="F26" s="167"/>
      <c r="G26" s="167"/>
      <c r="H26" s="168"/>
      <c r="J26" s="82">
        <f t="shared" ca="1" si="1"/>
        <v>493916</v>
      </c>
    </row>
    <row r="27" spans="1:15" ht="16" customHeight="1">
      <c r="A27" s="108" t="s">
        <v>0</v>
      </c>
      <c r="B27" s="135"/>
      <c r="C27" s="98"/>
      <c r="D27" s="184" t="s">
        <v>183</v>
      </c>
      <c r="E27" s="185"/>
      <c r="F27" s="185"/>
      <c r="G27" s="185"/>
      <c r="H27" s="186"/>
      <c r="J27" s="82"/>
    </row>
    <row r="28" spans="1:15" ht="16" customHeight="1">
      <c r="A28" s="124" t="s">
        <v>175</v>
      </c>
      <c r="B28" s="136" t="s">
        <v>138</v>
      </c>
      <c r="C28" s="99">
        <f ca="1">SUM('2018 Analysis 3'!C28:C53)</f>
        <v>150441829</v>
      </c>
      <c r="D28" s="178" t="s">
        <v>179</v>
      </c>
      <c r="E28" s="179"/>
      <c r="F28" s="179"/>
      <c r="G28" s="180"/>
      <c r="H28" s="99">
        <f>SUM('2018 Analysis 3'!H28:H53)</f>
        <v>-14661177</v>
      </c>
      <c r="J28" s="86">
        <f t="shared" ca="1" si="1"/>
        <v>135780652</v>
      </c>
    </row>
    <row r="29" spans="1:15" ht="16" customHeight="1">
      <c r="A29" s="108" t="s">
        <v>121</v>
      </c>
      <c r="B29" s="80" t="s">
        <v>17</v>
      </c>
      <c r="C29" s="99">
        <f t="shared" ref="C29:H29" ca="1" si="2">SUM(C10:C28)</f>
        <v>265525180</v>
      </c>
      <c r="D29" s="99">
        <f t="shared" ca="1" si="2"/>
        <v>0</v>
      </c>
      <c r="E29" s="99">
        <v>0</v>
      </c>
      <c r="F29" s="99">
        <f t="shared" si="2"/>
        <v>0</v>
      </c>
      <c r="G29" s="123">
        <f t="shared" si="2"/>
        <v>0</v>
      </c>
      <c r="H29" s="99">
        <f t="shared" si="2"/>
        <v>0</v>
      </c>
      <c r="J29" s="123">
        <f ca="1">SUM(J10:J28)</f>
        <v>265525180</v>
      </c>
    </row>
    <row r="30" spans="1:15" ht="16" customHeight="1">
      <c r="A30" s="114" t="s">
        <v>161</v>
      </c>
      <c r="B30" s="81" t="s">
        <v>17</v>
      </c>
      <c r="C30" s="181" t="s">
        <v>180</v>
      </c>
      <c r="D30" s="182"/>
      <c r="E30" s="182"/>
      <c r="F30" s="183"/>
      <c r="G30" s="85">
        <f>-G29</f>
        <v>0</v>
      </c>
      <c r="H30" s="1" t="s">
        <v>0</v>
      </c>
      <c r="I30" s="87"/>
      <c r="J30" s="85">
        <f>G30</f>
        <v>0</v>
      </c>
    </row>
    <row r="31" spans="1:15" ht="16" customHeight="1">
      <c r="A31" s="115" t="s">
        <v>68</v>
      </c>
      <c r="B31" s="81" t="s">
        <v>17</v>
      </c>
      <c r="C31" s="175" t="s">
        <v>181</v>
      </c>
      <c r="D31" s="176"/>
      <c r="E31" s="176"/>
      <c r="F31" s="177"/>
      <c r="G31" s="86">
        <f>SUM(G29:G30)</f>
        <v>0</v>
      </c>
      <c r="H31" s="1" t="s">
        <v>0</v>
      </c>
      <c r="J31" s="86">
        <f ca="1">SUM(J29:J30)</f>
        <v>265525180</v>
      </c>
    </row>
    <row r="32" spans="1:15" ht="16" customHeight="1">
      <c r="A32" s="5" t="s">
        <v>0</v>
      </c>
      <c r="C32" s="3" t="s">
        <v>0</v>
      </c>
      <c r="J32" s="1" t="s">
        <v>0</v>
      </c>
    </row>
    <row r="33" spans="1:10" ht="16" customHeight="1">
      <c r="A33" s="5" t="s">
        <v>0</v>
      </c>
      <c r="C33" s="3">
        <f>'2018 Audit 3'!$J56</f>
        <v>265525180</v>
      </c>
      <c r="E33" s="3"/>
      <c r="F33" s="3"/>
      <c r="G33" s="3"/>
      <c r="H33" s="3"/>
      <c r="J33" s="3">
        <f>'2018 Audit 3'!$J56</f>
        <v>265525180</v>
      </c>
    </row>
    <row r="34" spans="1:10" ht="16" customHeight="1">
      <c r="A34" s="5" t="s">
        <v>0</v>
      </c>
      <c r="C34" s="3">
        <f ca="1">C29-C33</f>
        <v>0</v>
      </c>
      <c r="E34" s="3"/>
      <c r="F34" s="3"/>
      <c r="G34" s="3"/>
      <c r="H34" s="3"/>
      <c r="J34" s="3">
        <f ca="1">J31-J33</f>
        <v>0</v>
      </c>
    </row>
    <row r="35" spans="1:10" ht="16" customHeight="1">
      <c r="A35" s="5" t="s">
        <v>0</v>
      </c>
      <c r="C35" s="3" t="s">
        <v>0</v>
      </c>
      <c r="J35" s="1" t="s">
        <v>0</v>
      </c>
    </row>
    <row r="36" spans="1:10" ht="16" customHeight="1">
      <c r="A36" s="5" t="s">
        <v>0</v>
      </c>
      <c r="C36" s="3" t="s">
        <v>0</v>
      </c>
      <c r="J36" s="1" t="s">
        <v>0</v>
      </c>
    </row>
    <row r="37" spans="1:10" ht="16" customHeight="1">
      <c r="A37" s="5" t="s">
        <v>0</v>
      </c>
    </row>
  </sheetData>
  <mergeCells count="7">
    <mergeCell ref="C31:F31"/>
    <mergeCell ref="D17:H21"/>
    <mergeCell ref="D22:H23"/>
    <mergeCell ref="D24:H26"/>
    <mergeCell ref="D28:G28"/>
    <mergeCell ref="C30:F30"/>
    <mergeCell ref="D27:H27"/>
  </mergeCells>
  <conditionalFormatting sqref="A1:M1048576">
    <cfRule type="cellIs" dxfId="1" priority="3" operator="equal">
      <formula>0</formula>
    </cfRule>
    <cfRule type="cellIs" dxfId="0" priority="4" operator="lessThan">
      <formula>0</formula>
    </cfRule>
  </conditionalFormatting>
  <printOptions horizontalCentered="1"/>
  <pageMargins left="0.25" right="0.25" top="0.25" bottom="0.25" header="0.3" footer="0.3"/>
  <pageSetup scale="6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2018 Audit 1</vt:lpstr>
      <vt:lpstr>2018 Audit 2</vt:lpstr>
      <vt:lpstr>2018 Audit 3</vt:lpstr>
      <vt:lpstr>2018 Analysis 1</vt:lpstr>
      <vt:lpstr>2018 Analysis 2</vt:lpstr>
      <vt:lpstr>2018 Analysis 3</vt:lpstr>
      <vt:lpstr>2018 Analysis 4</vt:lpstr>
      <vt:lpstr>'2018 Analysis 1'!Print_Area</vt:lpstr>
      <vt:lpstr>'2018 Analysis 2'!Print_Area</vt:lpstr>
      <vt:lpstr>'2018 Analysis 3'!Print_Area</vt:lpstr>
      <vt:lpstr>'2018 Analysis 4'!Print_Area</vt:lpstr>
      <vt:lpstr>'2018 Audit 1'!Print_Area</vt:lpstr>
      <vt:lpstr>'2018 Audit 2'!Print_Area</vt:lpstr>
      <vt:lpstr>'2018 Audit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Brunn</dc:creator>
  <cp:lastModifiedBy>Larry Brunn</cp:lastModifiedBy>
  <cp:lastPrinted>2025-06-27T02:26:05Z</cp:lastPrinted>
  <dcterms:created xsi:type="dcterms:W3CDTF">2025-06-26T13:36:13Z</dcterms:created>
  <dcterms:modified xsi:type="dcterms:W3CDTF">2025-06-28T23:41:13Z</dcterms:modified>
</cp:coreProperties>
</file>