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73603E8F-A6EB-6440-A5F3-0E8CD53511E8}" xr6:coauthVersionLast="47" xr6:coauthVersionMax="47" xr10:uidLastSave="{00000000-0000-0000-0000-000000000000}"/>
  <bookViews>
    <workbookView xWindow="0" yWindow="760" windowWidth="34560" windowHeight="19420" xr2:uid="{2DF5FB76-2A48-8149-BAD5-A58014CD49C2}"/>
  </bookViews>
  <sheets>
    <sheet name="Page 2" sheetId="105" r:id="rId1"/>
    <sheet name="Page 3" sheetId="106" r:id="rId2"/>
    <sheet name="Page 4" sheetId="107" r:id="rId3"/>
  </sheets>
  <definedNames>
    <definedName name="_xlnm._FilterDatabase" localSheetId="0" hidden="1">'Page 2'!#REF!</definedName>
    <definedName name="_xlnm._FilterDatabase" localSheetId="1" hidden="1">'Page 3'!#REF!</definedName>
    <definedName name="_xlnm._FilterDatabase" localSheetId="2" hidden="1">'Page 4'!#REF!</definedName>
    <definedName name="_xlnm.Print_Area" localSheetId="0">'Page 2'!$A$1:$J$60</definedName>
    <definedName name="_xlnm.Print_Area" localSheetId="1">'Page 3'!$A$1:$J$60</definedName>
    <definedName name="_xlnm.Print_Area" localSheetId="2">'Page 4'!$A$1:$J$60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05" l="1"/>
  <c r="A49" i="107"/>
  <c r="A49" i="106"/>
  <c r="E14" i="106"/>
  <c r="E14" i="107" s="1"/>
  <c r="E14" i="105"/>
  <c r="E29" i="106"/>
  <c r="E29" i="107" s="1"/>
  <c r="E29" i="105"/>
  <c r="E28" i="106"/>
  <c r="E28" i="107" s="1"/>
  <c r="E28" i="105"/>
  <c r="B16" i="105"/>
  <c r="B16" i="106"/>
  <c r="G57" i="106"/>
  <c r="G57" i="107"/>
  <c r="G57" i="105"/>
  <c r="F57" i="106"/>
  <c r="F57" i="107"/>
  <c r="F57" i="105"/>
  <c r="F56" i="105" s="1"/>
  <c r="E57" i="105"/>
  <c r="D57" i="106"/>
  <c r="D56" i="106" s="1"/>
  <c r="D57" i="107"/>
  <c r="D57" i="105"/>
  <c r="D56" i="105" s="1"/>
  <c r="E59" i="106"/>
  <c r="C59" i="106"/>
  <c r="G58" i="106"/>
  <c r="F58" i="106"/>
  <c r="D58" i="106"/>
  <c r="C58" i="106"/>
  <c r="E59" i="107"/>
  <c r="G58" i="107"/>
  <c r="F58" i="107"/>
  <c r="D58" i="107"/>
  <c r="E59" i="105"/>
  <c r="C59" i="105"/>
  <c r="G58" i="105"/>
  <c r="F58" i="105"/>
  <c r="D58" i="105"/>
  <c r="C58" i="105"/>
  <c r="D14" i="106"/>
  <c r="D14" i="107" s="1"/>
  <c r="D13" i="107"/>
  <c r="D9" i="107"/>
  <c r="D34" i="105"/>
  <c r="D33" i="105" s="1"/>
  <c r="D33" i="107" s="1"/>
  <c r="F33" i="105"/>
  <c r="F13" i="105" s="1"/>
  <c r="E38" i="107"/>
  <c r="H35" i="106"/>
  <c r="H34" i="106"/>
  <c r="H32" i="106"/>
  <c r="G33" i="106"/>
  <c r="G33" i="105" s="1"/>
  <c r="G59" i="105" s="1"/>
  <c r="F36" i="107"/>
  <c r="F35" i="107"/>
  <c r="F34" i="107"/>
  <c r="C41" i="107"/>
  <c r="H41" i="107" s="1"/>
  <c r="C39" i="107"/>
  <c r="H39" i="107" s="1"/>
  <c r="C38" i="107"/>
  <c r="C36" i="107"/>
  <c r="C35" i="107"/>
  <c r="C34" i="107"/>
  <c r="C33" i="107"/>
  <c r="C32" i="107"/>
  <c r="H32" i="107" s="1"/>
  <c r="C31" i="107"/>
  <c r="H31" i="107" s="1"/>
  <c r="C30" i="107"/>
  <c r="C29" i="107"/>
  <c r="C28" i="107"/>
  <c r="C27" i="107"/>
  <c r="C26" i="107"/>
  <c r="C25" i="107"/>
  <c r="H25" i="107" s="1"/>
  <c r="C24" i="107"/>
  <c r="C23" i="107"/>
  <c r="H23" i="107" s="1"/>
  <c r="C22" i="107"/>
  <c r="C21" i="107"/>
  <c r="C20" i="107"/>
  <c r="F9" i="107"/>
  <c r="D10" i="107"/>
  <c r="C12" i="107"/>
  <c r="H12" i="107" s="1"/>
  <c r="C11" i="107"/>
  <c r="H11" i="107" s="1"/>
  <c r="J2" i="107"/>
  <c r="J3" i="107" s="1"/>
  <c r="C57" i="106"/>
  <c r="C56" i="106" s="1"/>
  <c r="C57" i="105"/>
  <c r="H41" i="106"/>
  <c r="H39" i="106"/>
  <c r="H38" i="106"/>
  <c r="G36" i="106"/>
  <c r="H36" i="106" s="1"/>
  <c r="H31" i="106"/>
  <c r="F30" i="106"/>
  <c r="F59" i="106" s="1"/>
  <c r="H29" i="106"/>
  <c r="H28" i="106"/>
  <c r="D27" i="106"/>
  <c r="H26" i="106"/>
  <c r="H25" i="106"/>
  <c r="E24" i="106"/>
  <c r="H24" i="106" s="1"/>
  <c r="H23" i="106"/>
  <c r="E22" i="106"/>
  <c r="H22" i="106" s="1"/>
  <c r="E21" i="106"/>
  <c r="E20" i="106"/>
  <c r="H20" i="106" s="1"/>
  <c r="F13" i="106"/>
  <c r="F56" i="106" s="1"/>
  <c r="H12" i="106"/>
  <c r="H11" i="106"/>
  <c r="J2" i="106"/>
  <c r="G36" i="105"/>
  <c r="D27" i="105"/>
  <c r="D30" i="105" s="1"/>
  <c r="E20" i="105"/>
  <c r="F30" i="105"/>
  <c r="F59" i="105" s="1"/>
  <c r="H28" i="107" l="1"/>
  <c r="D56" i="107"/>
  <c r="H29" i="107"/>
  <c r="G56" i="105"/>
  <c r="C58" i="107"/>
  <c r="H26" i="107"/>
  <c r="C59" i="107"/>
  <c r="E58" i="106"/>
  <c r="D59" i="105"/>
  <c r="D60" i="105" s="1"/>
  <c r="G59" i="106"/>
  <c r="C60" i="106"/>
  <c r="F60" i="105"/>
  <c r="F60" i="106"/>
  <c r="E13" i="106"/>
  <c r="F37" i="106"/>
  <c r="F40" i="106" s="1"/>
  <c r="F42" i="106" s="1"/>
  <c r="F13" i="107"/>
  <c r="F56" i="107" s="1"/>
  <c r="C8" i="107"/>
  <c r="C13" i="107"/>
  <c r="F33" i="107"/>
  <c r="C15" i="106"/>
  <c r="C19" i="106" s="1"/>
  <c r="C37" i="106" s="1"/>
  <c r="C40" i="106" s="1"/>
  <c r="C42" i="106" s="1"/>
  <c r="L1" i="106" s="1"/>
  <c r="C10" i="107"/>
  <c r="G36" i="107"/>
  <c r="H36" i="107" s="1"/>
  <c r="C14" i="107"/>
  <c r="H14" i="107" s="1"/>
  <c r="F30" i="107"/>
  <c r="F59" i="107" s="1"/>
  <c r="D34" i="107"/>
  <c r="H34" i="107" s="1"/>
  <c r="H35" i="107"/>
  <c r="H14" i="106"/>
  <c r="G13" i="106"/>
  <c r="G56" i="106" s="1"/>
  <c r="E8" i="106"/>
  <c r="E20" i="107"/>
  <c r="H38" i="107"/>
  <c r="H33" i="106"/>
  <c r="D27" i="107"/>
  <c r="G33" i="107"/>
  <c r="J4" i="107"/>
  <c r="H9" i="106"/>
  <c r="D30" i="106"/>
  <c r="H30" i="106" s="1"/>
  <c r="H21" i="106"/>
  <c r="H58" i="106" s="1"/>
  <c r="B58" i="106" s="1"/>
  <c r="H27" i="106"/>
  <c r="J3" i="106"/>
  <c r="G13" i="105"/>
  <c r="H14" i="105"/>
  <c r="H12" i="105"/>
  <c r="H11" i="105"/>
  <c r="H35" i="105"/>
  <c r="H34" i="105"/>
  <c r="H33" i="105"/>
  <c r="H32" i="105"/>
  <c r="H31" i="105"/>
  <c r="H29" i="105"/>
  <c r="H28" i="105"/>
  <c r="H26" i="105"/>
  <c r="H25" i="105"/>
  <c r="H23" i="105"/>
  <c r="E22" i="105"/>
  <c r="H22" i="105" s="1"/>
  <c r="E21" i="105"/>
  <c r="E24" i="105"/>
  <c r="H24" i="105" s="1"/>
  <c r="H41" i="105"/>
  <c r="H39" i="105"/>
  <c r="H38" i="105"/>
  <c r="H10" i="105"/>
  <c r="J2" i="105"/>
  <c r="J3" i="105" s="1"/>
  <c r="J4" i="105" s="1"/>
  <c r="J5" i="105" s="1"/>
  <c r="J6" i="105" s="1"/>
  <c r="J7" i="105" s="1"/>
  <c r="J8" i="105" s="1"/>
  <c r="J9" i="105" s="1"/>
  <c r="J10" i="105" s="1"/>
  <c r="J11" i="105" s="1"/>
  <c r="J12" i="105" s="1"/>
  <c r="J13" i="105" s="1"/>
  <c r="J14" i="105" s="1"/>
  <c r="J15" i="105" s="1"/>
  <c r="J16" i="105" s="1"/>
  <c r="J17" i="105" s="1"/>
  <c r="J18" i="105" s="1"/>
  <c r="J19" i="105" s="1"/>
  <c r="J20" i="105" s="1"/>
  <c r="J21" i="105" s="1"/>
  <c r="J22" i="105" s="1"/>
  <c r="J23" i="105" s="1"/>
  <c r="J24" i="105" s="1"/>
  <c r="J25" i="105" s="1"/>
  <c r="J26" i="105" s="1"/>
  <c r="J27" i="105" s="1"/>
  <c r="J28" i="105" s="1"/>
  <c r="J29" i="105" s="1"/>
  <c r="J30" i="105" s="1"/>
  <c r="J31" i="105" s="1"/>
  <c r="J32" i="105" s="1"/>
  <c r="J33" i="105" s="1"/>
  <c r="J34" i="105" s="1"/>
  <c r="J35" i="105" s="1"/>
  <c r="J36" i="105" s="1"/>
  <c r="J37" i="105" s="1"/>
  <c r="J38" i="105" s="1"/>
  <c r="J39" i="105" s="1"/>
  <c r="J40" i="105" s="1"/>
  <c r="J41" i="105" s="1"/>
  <c r="J42" i="105" s="1"/>
  <c r="J43" i="105" s="1"/>
  <c r="J44" i="105" s="1"/>
  <c r="J45" i="105" s="1"/>
  <c r="J46" i="105" s="1"/>
  <c r="J47" i="105" s="1"/>
  <c r="J48" i="105" s="1"/>
  <c r="J49" i="105" s="1"/>
  <c r="J50" i="105" s="1"/>
  <c r="J51" i="105" s="1"/>
  <c r="J52" i="105" s="1"/>
  <c r="J53" i="105" s="1"/>
  <c r="J54" i="105" s="1"/>
  <c r="J55" i="105" s="1"/>
  <c r="J56" i="105" s="1"/>
  <c r="J57" i="105" s="1"/>
  <c r="J58" i="105" s="1"/>
  <c r="J59" i="105" s="1"/>
  <c r="J60" i="105" s="1"/>
  <c r="F60" i="107" l="1"/>
  <c r="G60" i="105"/>
  <c r="E24" i="107"/>
  <c r="D59" i="106"/>
  <c r="D60" i="106" s="1"/>
  <c r="E58" i="105"/>
  <c r="C57" i="107"/>
  <c r="G59" i="107"/>
  <c r="G60" i="107" s="1"/>
  <c r="H20" i="107"/>
  <c r="H27" i="107"/>
  <c r="H59" i="106"/>
  <c r="B59" i="106" s="1"/>
  <c r="E8" i="107"/>
  <c r="G37" i="106"/>
  <c r="G40" i="106" s="1"/>
  <c r="G42" i="106" s="1"/>
  <c r="G60" i="106"/>
  <c r="G13" i="107"/>
  <c r="G56" i="107" s="1"/>
  <c r="F37" i="107"/>
  <c r="F40" i="107" s="1"/>
  <c r="F42" i="107" s="1"/>
  <c r="E10" i="106"/>
  <c r="E10" i="107" s="1"/>
  <c r="H10" i="107" s="1"/>
  <c r="H13" i="106"/>
  <c r="D30" i="107"/>
  <c r="H30" i="107" s="1"/>
  <c r="H33" i="107"/>
  <c r="H8" i="106"/>
  <c r="E22" i="107"/>
  <c r="H22" i="107" s="1"/>
  <c r="H21" i="105"/>
  <c r="E21" i="107"/>
  <c r="H21" i="107" s="1"/>
  <c r="H24" i="107"/>
  <c r="J5" i="107"/>
  <c r="J4" i="106"/>
  <c r="D37" i="106"/>
  <c r="D40" i="106" s="1"/>
  <c r="D42" i="106" s="1"/>
  <c r="E13" i="105"/>
  <c r="E56" i="105" s="1"/>
  <c r="C15" i="105"/>
  <c r="C19" i="105" s="1"/>
  <c r="H30" i="105"/>
  <c r="H8" i="105"/>
  <c r="H57" i="105" s="1"/>
  <c r="H36" i="105"/>
  <c r="H27" i="105"/>
  <c r="H20" i="105"/>
  <c r="H58" i="105" s="1"/>
  <c r="B58" i="105" s="1"/>
  <c r="F37" i="105"/>
  <c r="F40" i="105" s="1"/>
  <c r="F42" i="105" s="1"/>
  <c r="G37" i="105"/>
  <c r="G40" i="105" s="1"/>
  <c r="G42" i="105" s="1"/>
  <c r="E57" i="107" l="1"/>
  <c r="C56" i="105"/>
  <c r="C60" i="105" s="1"/>
  <c r="H9" i="105"/>
  <c r="H15" i="105" s="1"/>
  <c r="H19" i="105" s="1"/>
  <c r="C9" i="107"/>
  <c r="B57" i="105"/>
  <c r="E57" i="106"/>
  <c r="E56" i="106" s="1"/>
  <c r="E60" i="106" s="1"/>
  <c r="H13" i="105"/>
  <c r="E60" i="105"/>
  <c r="D59" i="107"/>
  <c r="D60" i="107" s="1"/>
  <c r="H59" i="105"/>
  <c r="B59" i="105" s="1"/>
  <c r="H59" i="107"/>
  <c r="B59" i="107" s="1"/>
  <c r="E58" i="107"/>
  <c r="H8" i="107"/>
  <c r="H57" i="107" s="1"/>
  <c r="G37" i="107"/>
  <c r="G40" i="107" s="1"/>
  <c r="G42" i="107" s="1"/>
  <c r="H58" i="107"/>
  <c r="B58" i="107" s="1"/>
  <c r="D37" i="107"/>
  <c r="D40" i="107" s="1"/>
  <c r="D42" i="107" s="1"/>
  <c r="H10" i="106"/>
  <c r="H15" i="106" s="1"/>
  <c r="H19" i="106" s="1"/>
  <c r="H37" i="106" s="1"/>
  <c r="H40" i="106" s="1"/>
  <c r="H42" i="106" s="1"/>
  <c r="L2" i="106" s="1"/>
  <c r="E37" i="106"/>
  <c r="E40" i="106" s="1"/>
  <c r="E42" i="106" s="1"/>
  <c r="E13" i="107"/>
  <c r="C37" i="105"/>
  <c r="C40" i="105" s="1"/>
  <c r="C42" i="105" s="1"/>
  <c r="L1" i="105" s="1"/>
  <c r="L1" i="107" s="1"/>
  <c r="C19" i="107"/>
  <c r="C37" i="107" s="1"/>
  <c r="C40" i="107" s="1"/>
  <c r="C42" i="107" s="1"/>
  <c r="J6" i="107"/>
  <c r="J7" i="107" s="1"/>
  <c r="J5" i="106"/>
  <c r="D37" i="105"/>
  <c r="D40" i="105" s="1"/>
  <c r="D42" i="105" s="1"/>
  <c r="E37" i="105"/>
  <c r="E40" i="105" s="1"/>
  <c r="E42" i="105" s="1"/>
  <c r="H57" i="106" l="1"/>
  <c r="H56" i="106" s="1"/>
  <c r="E60" i="107"/>
  <c r="H56" i="105"/>
  <c r="E56" i="107"/>
  <c r="C56" i="107"/>
  <c r="C60" i="107" s="1"/>
  <c r="B16" i="107"/>
  <c r="B57" i="106"/>
  <c r="B57" i="107"/>
  <c r="H9" i="107"/>
  <c r="H56" i="107" s="1"/>
  <c r="H60" i="107" s="1"/>
  <c r="C15" i="107"/>
  <c r="B56" i="105"/>
  <c r="B60" i="105" s="1"/>
  <c r="H60" i="105"/>
  <c r="E37" i="107"/>
  <c r="E40" i="107" s="1"/>
  <c r="E42" i="107" s="1"/>
  <c r="H13" i="107"/>
  <c r="J8" i="107"/>
  <c r="J6" i="106"/>
  <c r="J7" i="106" s="1"/>
  <c r="H37" i="105"/>
  <c r="H40" i="105" s="1"/>
  <c r="H42" i="105" s="1"/>
  <c r="L2" i="105" s="1"/>
  <c r="L2" i="107" s="1"/>
  <c r="H15" i="107" l="1"/>
  <c r="H19" i="107" s="1"/>
  <c r="H37" i="107" s="1"/>
  <c r="H40" i="107" s="1"/>
  <c r="H42" i="107" s="1"/>
  <c r="B56" i="106"/>
  <c r="B60" i="106" s="1"/>
  <c r="H60" i="106"/>
  <c r="J9" i="107"/>
  <c r="J8" i="106"/>
  <c r="B56" i="107" l="1"/>
  <c r="B60" i="107" s="1"/>
  <c r="J10" i="107"/>
  <c r="J9" i="106"/>
  <c r="J11" i="107" l="1"/>
  <c r="J10" i="106"/>
  <c r="J12" i="107" l="1"/>
  <c r="J11" i="106"/>
  <c r="J13" i="107" l="1"/>
  <c r="J12" i="106"/>
  <c r="J14" i="107" l="1"/>
  <c r="J13" i="106"/>
  <c r="J15" i="107" l="1"/>
  <c r="J16" i="107" s="1"/>
  <c r="J17" i="107" s="1"/>
  <c r="J18" i="107" s="1"/>
  <c r="J19" i="107" s="1"/>
  <c r="J20" i="107" s="1"/>
  <c r="J21" i="107" s="1"/>
  <c r="J22" i="107" s="1"/>
  <c r="J23" i="107" s="1"/>
  <c r="J24" i="107" s="1"/>
  <c r="J25" i="107" s="1"/>
  <c r="J26" i="107" s="1"/>
  <c r="J27" i="107" s="1"/>
  <c r="J28" i="107" s="1"/>
  <c r="J29" i="107" s="1"/>
  <c r="J30" i="107" s="1"/>
  <c r="J31" i="107" s="1"/>
  <c r="J32" i="107" s="1"/>
  <c r="J33" i="107" s="1"/>
  <c r="J34" i="107" s="1"/>
  <c r="J35" i="107" s="1"/>
  <c r="J36" i="107" s="1"/>
  <c r="J37" i="107" s="1"/>
  <c r="J38" i="107" s="1"/>
  <c r="J39" i="107" s="1"/>
  <c r="J40" i="107" s="1"/>
  <c r="J41" i="107" s="1"/>
  <c r="J42" i="107" s="1"/>
  <c r="J43" i="107" s="1"/>
  <c r="J44" i="107" s="1"/>
  <c r="J45" i="107" s="1"/>
  <c r="J46" i="107" s="1"/>
  <c r="J47" i="107" s="1"/>
  <c r="J48" i="107" s="1"/>
  <c r="J49" i="107" s="1"/>
  <c r="J50" i="107" s="1"/>
  <c r="J51" i="107" s="1"/>
  <c r="J52" i="107" s="1"/>
  <c r="J53" i="107" s="1"/>
  <c r="J54" i="107" s="1"/>
  <c r="J55" i="107" s="1"/>
  <c r="J56" i="107" s="1"/>
  <c r="J57" i="107" s="1"/>
  <c r="J58" i="107" s="1"/>
  <c r="J59" i="107" s="1"/>
  <c r="J60" i="107" s="1"/>
  <c r="J14" i="106"/>
  <c r="J15" i="106" l="1"/>
  <c r="J16" i="106" s="1"/>
  <c r="J17" i="106" s="1"/>
  <c r="J18" i="106" s="1"/>
  <c r="J19" i="106" s="1"/>
  <c r="J20" i="106" s="1"/>
  <c r="J21" i="106" s="1"/>
  <c r="J22" i="106" s="1"/>
  <c r="J23" i="106" s="1"/>
  <c r="J24" i="106" s="1"/>
  <c r="J25" i="106" s="1"/>
  <c r="J26" i="106" s="1"/>
  <c r="J27" i="106" s="1"/>
  <c r="J28" i="106" s="1"/>
  <c r="J29" i="106" s="1"/>
  <c r="J30" i="106" s="1"/>
  <c r="J31" i="106" s="1"/>
  <c r="J32" i="106" s="1"/>
  <c r="J33" i="106" s="1"/>
  <c r="J34" i="106" s="1"/>
  <c r="J35" i="106" s="1"/>
  <c r="J36" i="106" s="1"/>
  <c r="J37" i="106" s="1"/>
  <c r="J38" i="106" s="1"/>
  <c r="J39" i="106" s="1"/>
  <c r="J40" i="106" s="1"/>
  <c r="J41" i="106" s="1"/>
  <c r="J42" i="106" s="1"/>
  <c r="J43" i="106" s="1"/>
  <c r="J44" i="106" s="1"/>
  <c r="J45" i="106" s="1"/>
  <c r="J46" i="106" s="1"/>
  <c r="J47" i="106" s="1"/>
  <c r="J48" i="106" s="1"/>
  <c r="J49" i="106" s="1"/>
  <c r="J50" i="106" s="1"/>
  <c r="J51" i="106" s="1"/>
  <c r="J52" i="106" s="1"/>
  <c r="J53" i="106" s="1"/>
  <c r="J54" i="106" s="1"/>
  <c r="J55" i="106" s="1"/>
  <c r="J56" i="106" s="1"/>
  <c r="J57" i="106" s="1"/>
  <c r="J58" i="106" s="1"/>
  <c r="J59" i="106" s="1"/>
  <c r="J60" i="106" s="1"/>
</calcChain>
</file>

<file path=xl/sharedStrings.xml><?xml version="1.0" encoding="utf-8"?>
<sst xmlns="http://schemas.openxmlformats.org/spreadsheetml/2006/main" count="530" uniqueCount="134">
  <si>
    <t xml:space="preserve"> </t>
  </si>
  <si>
    <t>H</t>
  </si>
  <si>
    <t>D</t>
  </si>
  <si>
    <t>B</t>
  </si>
  <si>
    <t>F</t>
  </si>
  <si>
    <t xml:space="preserve">FY-2018 </t>
  </si>
  <si>
    <t>G</t>
  </si>
  <si>
    <t>COLUMN = A</t>
  </si>
  <si>
    <t>CHANGE IN NET ASSETS</t>
  </si>
  <si>
    <t>C</t>
  </si>
  <si>
    <t>CORRUPT CPA FIRM:</t>
  </si>
  <si>
    <t>CORRUPT ENTITY (INCLUDING SUBSIDIARIES):</t>
  </si>
  <si>
    <t>CORRUPT SUBSIDIARY (TGH):</t>
  </si>
  <si>
    <t>TAMPA GENERAL HOSPITAL</t>
  </si>
  <si>
    <t>&gt;</t>
  </si>
  <si>
    <t xml:space="preserve">RECEIVED </t>
  </si>
  <si>
    <t>STATEMENTS OF CASH FLOWS (SCF)</t>
  </si>
  <si>
    <t>PROVISION FOR BAD DEBTS (OFF BY $1)</t>
  </si>
  <si>
    <t>KPMG LLP (TAMPA FL OFFICE)</t>
  </si>
  <si>
    <t xml:space="preserve">LINE ITEMS </t>
  </si>
  <si>
    <t xml:space="preserve">NON-CASH </t>
  </si>
  <si>
    <t>FLORIDA HEALTH SCIENCES CENTER, INC (FHSC)</t>
  </si>
  <si>
    <t>UNREALIZED GAINS, NET</t>
  </si>
  <si>
    <t>DEPRECIATION &amp; AMORTIZATION</t>
  </si>
  <si>
    <t>AMORTIZATION OF BOND ISSUE COSTS</t>
  </si>
  <si>
    <t>AMORTIZATION OF BOND PREMIUMS</t>
  </si>
  <si>
    <t>RESTRICTED CONTRIBUTIONS</t>
  </si>
  <si>
    <t xml:space="preserve">  REALIZED GAINS, NET</t>
  </si>
  <si>
    <t>LOSS ON JOINT VENTURE</t>
  </si>
  <si>
    <t>GAIN FROM PENSION CURTAILMENT</t>
  </si>
  <si>
    <t>PENSION-RELATED CHRGS OTHER THAN...</t>
  </si>
  <si>
    <t>CV - EST THIRD-PARTY PAYOR STTLMNTS</t>
  </si>
  <si>
    <t>CV - PATIENT ACCTS RECEIVABLE (AR)</t>
  </si>
  <si>
    <t>INVESTING NET CASH:  5 ITEM TOTAL</t>
  </si>
  <si>
    <t>FINANCING NET CASH:  3 ITEM TOTAL</t>
  </si>
  <si>
    <t>OPERATING NET CASH:  18 LINES ABOVE</t>
  </si>
  <si>
    <t>CASH AND CASH EQUIVALENTS - CHANGE</t>
  </si>
  <si>
    <t>CASH AND CASH EQUIVALENTS - START</t>
  </si>
  <si>
    <t>CASH AND CASH EQUIVALENTS - END</t>
  </si>
  <si>
    <t xml:space="preserve">BAD DEBT </t>
  </si>
  <si>
    <t xml:space="preserve">SHIFTED </t>
  </si>
  <si>
    <t xml:space="preserve">FY-2017 </t>
  </si>
  <si>
    <t xml:space="preserve">DIFFERENT </t>
  </si>
  <si>
    <t xml:space="preserve">THAN </t>
  </si>
  <si>
    <t xml:space="preserve">ADJUST $ </t>
  </si>
  <si>
    <t>EMB CASH &gt;</t>
  </si>
  <si>
    <t>CV - ACCOUNTS PAYABLE (AP) + AE</t>
  </si>
  <si>
    <t>CV - OTHER LIABILITIES - MAX PAYMTS</t>
  </si>
  <si>
    <t xml:space="preserve">PAYMENTS </t>
  </si>
  <si>
    <t xml:space="preserve">BOOKED </t>
  </si>
  <si>
    <t xml:space="preserve">PAID CASH </t>
  </si>
  <si>
    <t xml:space="preserve">CASH AND </t>
  </si>
  <si>
    <t xml:space="preserve">+ COLUMN G </t>
  </si>
  <si>
    <t xml:space="preserve">SHIFTED ON </t>
  </si>
  <si>
    <t xml:space="preserve">SCF REPORT </t>
  </si>
  <si>
    <t xml:space="preserve">ADJSTMNTS </t>
  </si>
  <si>
    <t xml:space="preserve">+ BAD DEBT </t>
  </si>
  <si>
    <t xml:space="preserve">ACTIVITY </t>
  </si>
  <si>
    <t>I</t>
  </si>
  <si>
    <t>P</t>
  </si>
  <si>
    <t xml:space="preserve">FY-2018 BALANCE SHEET     ACTIVITY = </t>
  </si>
  <si>
    <t xml:space="preserve">FY-2017 ACTIVITY - THE PREVIOUS FY = </t>
  </si>
  <si>
    <t xml:space="preserve">FY-2018 INCOME  STATEMENT ACTIVITY = </t>
  </si>
  <si>
    <t xml:space="preserve">COLUMN C </t>
  </si>
  <si>
    <t xml:space="preserve">+ COLUMN D </t>
  </si>
  <si>
    <t xml:space="preserve">+ COLUMN E </t>
  </si>
  <si>
    <t xml:space="preserve">+ COLUMN F </t>
  </si>
  <si>
    <t xml:space="preserve">= COLUMN H </t>
  </si>
  <si>
    <t>E</t>
  </si>
  <si>
    <t>NET PATIENT SERVICE REVENUE (NPSR)</t>
  </si>
  <si>
    <t>DISPROPORTIONATE SHARE DISTRIBUTIONS</t>
  </si>
  <si>
    <t>TOTAL OPERATING EXPENSES ON THE ABOA</t>
  </si>
  <si>
    <t>TEN ITEMS - AFTER OPERATING EXPENSES</t>
  </si>
  <si>
    <t>BAD DEBT EXPENSE FASB ASU 2014-09</t>
  </si>
  <si>
    <t>EMB CASH = TGH EMBEZZLED THIS CASH</t>
  </si>
  <si>
    <t>CV = CHANGE VALUE</t>
  </si>
  <si>
    <r>
      <t>https://</t>
    </r>
    <r>
      <rPr>
        <b/>
        <sz val="36"/>
        <color rgb="FF0000FF"/>
        <rFont val="Arial Narrow"/>
        <family val="2"/>
      </rPr>
      <t>i</t>
    </r>
    <r>
      <rPr>
        <b/>
        <sz val="36"/>
        <rFont val="Arial Narrow"/>
        <family val="2"/>
      </rPr>
      <t>can</t>
    </r>
    <r>
      <rPr>
        <b/>
        <sz val="36"/>
        <color rgb="FF00B050"/>
        <rFont val="Arial Narrow"/>
        <family val="2"/>
      </rPr>
      <t>fund</t>
    </r>
    <r>
      <rPr>
        <b/>
        <sz val="36"/>
        <rFont val="Arial Narrow"/>
        <family val="2"/>
      </rPr>
      <t>the</t>
    </r>
    <r>
      <rPr>
        <b/>
        <sz val="36"/>
        <color rgb="FF0000FF"/>
        <rFont val="Arial Narrow"/>
        <family val="2"/>
      </rPr>
      <t>USA</t>
    </r>
    <r>
      <rPr>
        <b/>
        <sz val="36"/>
        <color rgb="FFFF0000"/>
        <rFont val="Arial Narrow"/>
        <family val="2"/>
      </rPr>
      <t>.com/</t>
    </r>
  </si>
  <si>
    <t>TOTAL</t>
  </si>
  <si>
    <t>T</t>
  </si>
  <si>
    <t>FY-2017 CASH ACTIVITY</t>
  </si>
  <si>
    <r>
      <rPr>
        <b/>
        <sz val="19"/>
        <color rgb="FF0000FF"/>
        <rFont val="Arial Narrow"/>
        <family val="2"/>
      </rPr>
      <t>FY-2018</t>
    </r>
    <r>
      <rPr>
        <b/>
        <sz val="19"/>
        <color rgb="FFFF0000"/>
        <rFont val="Arial Narrow"/>
        <family val="2"/>
      </rPr>
      <t xml:space="preserve">               AUDIT               REPORT               2018 / 2017</t>
    </r>
  </si>
  <si>
    <r>
      <rPr>
        <b/>
        <sz val="19"/>
        <color rgb="FF0000FF"/>
        <rFont val="Arial Narrow"/>
        <family val="2"/>
      </rPr>
      <t xml:space="preserve">FY-2018     </t>
    </r>
    <r>
      <rPr>
        <b/>
        <sz val="19"/>
        <rFont val="Arial Narrow"/>
        <family val="2"/>
      </rPr>
      <t xml:space="preserve">          2019 / 2018               MINUS               2018 / 2017</t>
    </r>
  </si>
  <si>
    <r>
      <rPr>
        <b/>
        <sz val="19"/>
        <color rgb="FF0000FF"/>
        <rFont val="Arial Narrow"/>
        <family val="2"/>
      </rPr>
      <t xml:space="preserve">FY-2018     </t>
    </r>
    <r>
      <rPr>
        <b/>
        <sz val="19"/>
        <rFont val="Arial Narrow"/>
        <family val="2"/>
      </rPr>
      <t xml:space="preserve">         </t>
    </r>
    <r>
      <rPr>
        <b/>
        <sz val="19"/>
        <color rgb="FFFF0000"/>
        <rFont val="Arial Narrow"/>
        <family val="2"/>
      </rPr>
      <t xml:space="preserve"> </t>
    </r>
    <r>
      <rPr>
        <b/>
        <sz val="19"/>
        <color rgb="FF00B050"/>
        <rFont val="Arial Narrow"/>
        <family val="2"/>
      </rPr>
      <t>2019 / 2018               AUDIT               REPORT</t>
    </r>
  </si>
  <si>
    <t xml:space="preserve">ACRL BOA </t>
  </si>
  <si>
    <t xml:space="preserve">CASH BOA </t>
  </si>
  <si>
    <t>DIFFERENCES</t>
  </si>
  <si>
    <t xml:space="preserve">COLUMN E </t>
  </si>
  <si>
    <t>FY-2018 BALANCE SHEET</t>
  </si>
  <si>
    <t>FY-2018 INCOME  STMNT</t>
  </si>
  <si>
    <t>FY-2018 CASH EMBEZZLE</t>
  </si>
  <si>
    <t>CV - ACCRUED EXPENSES (AE) ^ ^^</t>
  </si>
  <si>
    <r>
      <t xml:space="preserve">CV - </t>
    </r>
    <r>
      <rPr>
        <b/>
        <sz val="14"/>
        <color rgb="FFFF0000"/>
        <rFont val="Courier New"/>
        <family val="1"/>
      </rPr>
      <t>NOT ACCRUED</t>
    </r>
    <r>
      <rPr>
        <b/>
        <sz val="14"/>
        <rFont val="Courier New"/>
        <family val="1"/>
      </rPr>
      <t xml:space="preserve"> - INVENTORIES</t>
    </r>
  </si>
  <si>
    <r>
      <t xml:space="preserve">CV - </t>
    </r>
    <r>
      <rPr>
        <b/>
        <sz val="14"/>
        <color rgb="FFFF0000"/>
        <rFont val="Courier New"/>
        <family val="1"/>
      </rPr>
      <t>NOT ACCRUED</t>
    </r>
    <r>
      <rPr>
        <b/>
        <sz val="14"/>
        <rFont val="Courier New"/>
        <family val="1"/>
      </rPr>
      <t xml:space="preserve"> - PREPD EXPS &amp; OTH</t>
    </r>
  </si>
  <si>
    <t>ACTIVITY DESCRIPTION</t>
  </si>
  <si>
    <t>CELLS C8 + C9 + C10 =</t>
  </si>
  <si>
    <t>CHANGE IN NET ASSETS ^ PROFIT LINE</t>
  </si>
  <si>
    <t>ACRL = ACCRUAL</t>
  </si>
  <si>
    <t xml:space="preserve">NON-ACRL </t>
  </si>
  <si>
    <t xml:space="preserve">4 ACRLS </t>
  </si>
  <si>
    <t xml:space="preserve">BOA </t>
  </si>
  <si>
    <t>= BASIS OF ACCOUNTING</t>
  </si>
  <si>
    <t>BAD DEBT EXPENSE FY18 CONTRA REVENUE</t>
  </si>
  <si>
    <r>
      <rPr>
        <b/>
        <sz val="14"/>
        <color rgb="FFFF0000"/>
        <rFont val="Courier New"/>
        <family val="1"/>
      </rPr>
      <t xml:space="preserve">ABOA </t>
    </r>
    <r>
      <rPr>
        <b/>
        <sz val="14"/>
        <rFont val="Courier New"/>
        <family val="1"/>
      </rPr>
      <t xml:space="preserve">&gt; </t>
    </r>
    <r>
      <rPr>
        <b/>
        <sz val="14"/>
        <color rgb="FF00B050"/>
        <rFont val="Courier New"/>
        <family val="1"/>
      </rPr>
      <t>CBOA</t>
    </r>
  </si>
  <si>
    <r>
      <t xml:space="preserve">ABOA </t>
    </r>
    <r>
      <rPr>
        <b/>
        <sz val="14"/>
        <rFont val="Courier New"/>
        <family val="1"/>
      </rPr>
      <t xml:space="preserve">&gt; </t>
    </r>
    <r>
      <rPr>
        <b/>
        <sz val="14"/>
        <color rgb="FF00B050"/>
        <rFont val="Courier New"/>
        <family val="1"/>
      </rPr>
      <t>CBOA</t>
    </r>
  </si>
  <si>
    <t xml:space="preserve">ACCRUAL </t>
  </si>
  <si>
    <t>ALL DIFF VALUES = ZERO</t>
  </si>
  <si>
    <r>
      <t xml:space="preserve">PAGE 4   =   PAGE 3  </t>
    </r>
    <r>
      <rPr>
        <b/>
        <sz val="20"/>
        <color rgb="FF0000FF"/>
        <rFont val="Arial Narrow"/>
        <family val="2"/>
      </rPr>
      <t xml:space="preserve"> MINUS  </t>
    </r>
    <r>
      <rPr>
        <b/>
        <sz val="20"/>
        <color rgb="FFFF0000"/>
        <rFont val="Arial Narrow"/>
        <family val="2"/>
      </rPr>
      <t xml:space="preserve"> PAGE 2</t>
    </r>
  </si>
  <si>
    <t>IN THE FY-2019-2018                AUDIT REPORT,                TGH REMOVED                THE "PROVISION FOR                BAD DEBTS" CASH                ADD BACK, BUT                NOTHING ON THE                SCF REPORT CHANGED…                 IF THAT LINE ITEM                ADDED BACK CASH:                               WHY (HOW) DID CASH                STAY THE SAME?</t>
  </si>
  <si>
    <t>EMBEZZLED CASH MADE IT TO HERE &gt;</t>
  </si>
  <si>
    <t xml:space="preserve">FROM ^ </t>
  </si>
  <si>
    <t xml:space="preserve">ABOVE </t>
  </si>
  <si>
    <r>
      <t>THE ANSWER IS,                          OR AT LEAST                          SHOULD BE, NOW,                          OBVIOUS TO YOU:                           THE "</t>
    </r>
    <r>
      <rPr>
        <b/>
        <sz val="14"/>
        <color rgb="FFFF0000"/>
        <rFont val="Arial Narrow"/>
        <family val="2"/>
      </rPr>
      <t>PROVISION FOR                          BAD DEBTS</t>
    </r>
    <r>
      <rPr>
        <sz val="14"/>
        <rFont val="Arial Narrow"/>
        <family val="2"/>
      </rPr>
      <t>" CASH                          ADD BACK LINE ITEM                                                   WAS ALWAYS                                                   FRAUDULENT, AND                          IT NEVER ADDED BACK                                                   "BAD DEBT"                                                   RELATED CASH.</t>
    </r>
  </si>
  <si>
    <t>S</t>
  </si>
  <si>
    <t>SUB-TOTAL = S &amp; TOTAL =</t>
  </si>
  <si>
    <t>BOOK B, PAGE 2</t>
  </si>
  <si>
    <t>BOOK B, PAGE 3</t>
  </si>
  <si>
    <t>BOOK B, PAGE 4</t>
  </si>
  <si>
    <t>OTHER REVENUE - THIS IS 1 LINE ITEM</t>
  </si>
  <si>
    <t xml:space="preserve">AND ALSO </t>
  </si>
  <si>
    <t xml:space="preserve">CBOA SCF </t>
  </si>
  <si>
    <t xml:space="preserve">ABOA SCF </t>
  </si>
  <si>
    <t>INCOME STATEMENT (I/S)</t>
  </si>
  <si>
    <t xml:space="preserve">ABOA I/S </t>
  </si>
  <si>
    <t xml:space="preserve">CBOA I/S </t>
  </si>
  <si>
    <t xml:space="preserve">CASH </t>
  </si>
  <si>
    <t xml:space="preserve">4 ENDING </t>
  </si>
  <si>
    <t xml:space="preserve">B/S </t>
  </si>
  <si>
    <t xml:space="preserve">ACCRUALS </t>
  </si>
  <si>
    <t xml:space="preserve">TRUE CASH </t>
  </si>
  <si>
    <t xml:space="preserve">(IN OR OUT) </t>
  </si>
  <si>
    <t xml:space="preserve">B/S VALUES </t>
  </si>
  <si>
    <r>
      <rPr>
        <b/>
        <sz val="25"/>
        <rFont val="Courier New"/>
        <family val="1"/>
      </rPr>
      <t>https://rumble.com/search/all?q=</t>
    </r>
    <r>
      <rPr>
        <b/>
        <sz val="25"/>
        <color rgb="FFFF0000"/>
        <rFont val="Courier New"/>
        <family val="1"/>
      </rPr>
      <t>tgh-</t>
    </r>
    <r>
      <rPr>
        <b/>
        <sz val="25"/>
        <color rgb="FF00B050"/>
        <rFont val="Courier New"/>
        <family val="1"/>
      </rPr>
      <t>embezzle</t>
    </r>
  </si>
  <si>
    <r>
      <t>https://rumble.com/search/all?q=</t>
    </r>
    <r>
      <rPr>
        <b/>
        <sz val="25"/>
        <color rgb="FFFF0000"/>
        <rFont val="Courier New"/>
        <family val="1"/>
      </rPr>
      <t>tgh-</t>
    </r>
    <r>
      <rPr>
        <b/>
        <sz val="25"/>
        <color rgb="FF00B050"/>
        <rFont val="Courier New"/>
        <family val="1"/>
      </rPr>
      <t>embezzle</t>
    </r>
  </si>
  <si>
    <r>
      <t xml:space="preserve">TGH USES THEIR </t>
    </r>
    <r>
      <rPr>
        <b/>
        <sz val="14"/>
        <color rgb="FFFF0000"/>
        <rFont val="Courier New"/>
        <family val="1"/>
      </rPr>
      <t>SCF REPORT</t>
    </r>
    <r>
      <rPr>
        <b/>
        <sz val="14"/>
        <color rgb="FF0000FF"/>
        <rFont val="Courier New"/>
        <family val="1"/>
      </rPr>
      <t xml:space="preserve"> TO CONFUSE PEOPLE - - - AND THAT SURE IS THE RESULT...!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</si>
</sst>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Courier New"/>
      <family val="1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0000FF"/>
      <name val="Arial Narrow"/>
      <family val="2"/>
    </font>
    <font>
      <b/>
      <sz val="14"/>
      <color rgb="FFFFFF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Courier New"/>
      <family val="1"/>
    </font>
    <font>
      <b/>
      <sz val="14"/>
      <color rgb="FFFFFF00"/>
      <name val="Courier New"/>
      <family val="1"/>
    </font>
    <font>
      <sz val="14"/>
      <color rgb="FFFF0000"/>
      <name val="Arial Narrow"/>
      <family val="2"/>
    </font>
    <font>
      <b/>
      <sz val="14"/>
      <color rgb="FF00B050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sz val="36"/>
      <color rgb="FFFF0000"/>
      <name val="Arial Narrow"/>
      <family val="2"/>
    </font>
    <font>
      <b/>
      <sz val="36"/>
      <color rgb="FF0000FF"/>
      <name val="Arial Narrow"/>
      <family val="2"/>
    </font>
    <font>
      <b/>
      <sz val="36"/>
      <name val="Arial Narrow"/>
      <family val="2"/>
    </font>
    <font>
      <b/>
      <sz val="36"/>
      <color rgb="FF00B050"/>
      <name val="Arial Narrow"/>
      <family val="2"/>
    </font>
    <font>
      <b/>
      <sz val="24"/>
      <color rgb="FF0000FF"/>
      <name val="Courier New"/>
      <family val="1"/>
    </font>
    <font>
      <b/>
      <sz val="14"/>
      <color theme="0" tint="-0.249977111117893"/>
      <name val="Courier New"/>
      <family val="1"/>
    </font>
    <font>
      <b/>
      <sz val="19"/>
      <name val="Arial Narrow"/>
      <family val="2"/>
    </font>
    <font>
      <b/>
      <sz val="19"/>
      <color rgb="FF0000FF"/>
      <name val="Arial Narrow"/>
      <family val="2"/>
    </font>
    <font>
      <b/>
      <sz val="19"/>
      <color rgb="FFFF0000"/>
      <name val="Arial Narrow"/>
      <family val="2"/>
    </font>
    <font>
      <b/>
      <sz val="19"/>
      <color rgb="FF00B05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00FF"/>
      <name val="Arial Narrow"/>
      <family val="2"/>
    </font>
    <font>
      <b/>
      <sz val="14"/>
      <color rgb="FFFFFF00"/>
      <name val="Arial"/>
      <family val="2"/>
    </font>
    <font>
      <sz val="14"/>
      <color rgb="FFFFFF00"/>
      <name val="Arial Narrow"/>
      <family val="2"/>
    </font>
    <font>
      <b/>
      <sz val="26"/>
      <color rgb="FFC00000"/>
      <name val="Arial Narrow"/>
      <family val="2"/>
    </font>
    <font>
      <b/>
      <sz val="25"/>
      <color rgb="FFC00000"/>
      <name val="Courier New"/>
      <family val="1"/>
    </font>
    <font>
      <b/>
      <sz val="25"/>
      <name val="Courier New"/>
      <family val="1"/>
    </font>
    <font>
      <b/>
      <sz val="25"/>
      <color rgb="FFFF0000"/>
      <name val="Courier New"/>
      <family val="1"/>
    </font>
    <font>
      <b/>
      <sz val="25"/>
      <color rgb="FF00B050"/>
      <name val="Courier New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n">
        <color auto="1"/>
      </left>
      <right style="thin">
        <color auto="1"/>
      </right>
      <top style="thick">
        <color rgb="FF0000FF"/>
      </top>
      <bottom/>
      <diagonal/>
    </border>
    <border>
      <left style="thin">
        <color auto="1"/>
      </left>
      <right style="thin">
        <color auto="1"/>
      </right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0000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rgb="FF00B05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rgb="FF00B050"/>
      </bottom>
      <diagonal/>
    </border>
    <border>
      <left/>
      <right/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00FF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rgb="FF00B050"/>
      </bottom>
      <diagonal/>
    </border>
    <border>
      <left style="thick">
        <color auto="1"/>
      </left>
      <right style="thick">
        <color auto="1"/>
      </right>
      <top style="thick">
        <color rgb="FF00B050"/>
      </top>
      <bottom style="thick">
        <color auto="1"/>
      </bottom>
      <diagonal/>
    </border>
    <border>
      <left/>
      <right style="thick">
        <color rgb="FF00B05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00B05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37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2" fillId="4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49" fontId="2" fillId="3" borderId="1" xfId="0" quotePrefix="1" applyNumberFormat="1" applyFont="1" applyFill="1" applyBorder="1" applyAlignment="1">
      <alignment horizontal="center" vertical="center"/>
    </xf>
    <xf numFmtId="37" fontId="2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37" fontId="2" fillId="6" borderId="2" xfId="0" applyNumberFormat="1" applyFont="1" applyFill="1" applyBorder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2" fillId="4" borderId="0" xfId="0" applyNumberFormat="1" applyFont="1" applyFill="1" applyAlignment="1">
      <alignment vertical="center"/>
    </xf>
    <xf numFmtId="37" fontId="2" fillId="4" borderId="10" xfId="0" applyNumberFormat="1" applyFont="1" applyFill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2" fillId="0" borderId="9" xfId="0" applyNumberFormat="1" applyFont="1" applyBorder="1" applyAlignment="1">
      <alignment vertical="center"/>
    </xf>
    <xf numFmtId="37" fontId="2" fillId="0" borderId="4" xfId="0" applyNumberFormat="1" applyFont="1" applyBorder="1" applyAlignment="1">
      <alignment vertical="center"/>
    </xf>
    <xf numFmtId="37" fontId="2" fillId="2" borderId="2" xfId="0" applyNumberFormat="1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37" fontId="2" fillId="4" borderId="9" xfId="0" applyNumberFormat="1" applyFont="1" applyFill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2" fillId="0" borderId="13" xfId="0" applyNumberFormat="1" applyFont="1" applyBorder="1" applyAlignment="1">
      <alignment vertical="center"/>
    </xf>
    <xf numFmtId="37" fontId="2" fillId="0" borderId="2" xfId="0" applyNumberFormat="1" applyFont="1" applyBorder="1" applyAlignment="1">
      <alignment horizontal="right" vertical="center"/>
    </xf>
    <xf numFmtId="37" fontId="2" fillId="0" borderId="2" xfId="0" quotePrefix="1" applyNumberFormat="1" applyFont="1" applyBorder="1" applyAlignment="1">
      <alignment horizontal="right" vertical="center"/>
    </xf>
    <xf numFmtId="49" fontId="3" fillId="4" borderId="10" xfId="0" applyNumberFormat="1" applyFont="1" applyFill="1" applyBorder="1" applyAlignment="1">
      <alignment vertical="center"/>
    </xf>
    <xf numFmtId="37" fontId="2" fillId="4" borderId="2" xfId="0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37" fontId="2" fillId="0" borderId="20" xfId="0" applyNumberFormat="1" applyFont="1" applyBorder="1" applyAlignment="1">
      <alignment vertical="center"/>
    </xf>
    <xf numFmtId="37" fontId="2" fillId="0" borderId="21" xfId="0" applyNumberFormat="1" applyFont="1" applyBorder="1" applyAlignment="1">
      <alignment vertical="center"/>
    </xf>
    <xf numFmtId="37" fontId="2" fillId="10" borderId="17" xfId="0" applyNumberFormat="1" applyFont="1" applyFill="1" applyBorder="1" applyAlignment="1">
      <alignment vertical="center"/>
    </xf>
    <xf numFmtId="37" fontId="2" fillId="10" borderId="19" xfId="0" applyNumberFormat="1" applyFont="1" applyFill="1" applyBorder="1" applyAlignment="1">
      <alignment vertical="center"/>
    </xf>
    <xf numFmtId="37" fontId="2" fillId="10" borderId="16" xfId="0" applyNumberFormat="1" applyFont="1" applyFill="1" applyBorder="1" applyAlignment="1">
      <alignment vertical="center"/>
    </xf>
    <xf numFmtId="37" fontId="2" fillId="10" borderId="17" xfId="0" applyNumberFormat="1" applyFont="1" applyFill="1" applyBorder="1" applyAlignment="1">
      <alignment horizontal="right" vertical="center"/>
    </xf>
    <xf numFmtId="37" fontId="2" fillId="10" borderId="18" xfId="0" applyNumberFormat="1" applyFont="1" applyFill="1" applyBorder="1" applyAlignment="1">
      <alignment horizontal="right" vertical="center"/>
    </xf>
    <xf numFmtId="37" fontId="2" fillId="10" borderId="19" xfId="0" applyNumberFormat="1" applyFont="1" applyFill="1" applyBorder="1" applyAlignment="1">
      <alignment horizontal="right" vertical="center"/>
    </xf>
    <xf numFmtId="37" fontId="2" fillId="2" borderId="4" xfId="0" applyNumberFormat="1" applyFont="1" applyFill="1" applyBorder="1" applyAlignment="1">
      <alignment horizontal="right" vertical="center"/>
    </xf>
    <xf numFmtId="49" fontId="2" fillId="3" borderId="4" xfId="0" quotePrefix="1" applyNumberFormat="1" applyFont="1" applyFill="1" applyBorder="1" applyAlignment="1">
      <alignment horizontal="center" vertical="center"/>
    </xf>
    <xf numFmtId="37" fontId="11" fillId="4" borderId="10" xfId="0" applyNumberFormat="1" applyFont="1" applyFill="1" applyBorder="1" applyAlignment="1">
      <alignment horizontal="center" vertical="center"/>
    </xf>
    <xf numFmtId="37" fontId="2" fillId="2" borderId="2" xfId="0" quotePrefix="1" applyNumberFormat="1" applyFont="1" applyFill="1" applyBorder="1" applyAlignment="1">
      <alignment horizontal="right" vertical="center"/>
    </xf>
    <xf numFmtId="37" fontId="11" fillId="0" borderId="0" xfId="0" applyNumberFormat="1" applyFont="1" applyAlignment="1">
      <alignment horizontal="center" vertical="center"/>
    </xf>
    <xf numFmtId="37" fontId="13" fillId="0" borderId="23" xfId="0" quotePrefix="1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center" vertical="center"/>
    </xf>
    <xf numFmtId="37" fontId="13" fillId="0" borderId="22" xfId="0" quotePrefix="1" applyNumberFormat="1" applyFont="1" applyBorder="1" applyAlignment="1">
      <alignment horizontal="right" vertical="center"/>
    </xf>
    <xf numFmtId="37" fontId="2" fillId="4" borderId="12" xfId="0" applyNumberFormat="1" applyFont="1" applyFill="1" applyBorder="1" applyAlignment="1">
      <alignment horizontal="right" vertical="center"/>
    </xf>
    <xf numFmtId="37" fontId="2" fillId="4" borderId="9" xfId="0" applyNumberFormat="1" applyFont="1" applyFill="1" applyBorder="1" applyAlignment="1">
      <alignment horizontal="right" vertical="center"/>
    </xf>
    <xf numFmtId="37" fontId="2" fillId="4" borderId="12" xfId="0" quotePrefix="1" applyNumberFormat="1" applyFont="1" applyFill="1" applyBorder="1" applyAlignment="1">
      <alignment horizontal="right" vertical="center"/>
    </xf>
    <xf numFmtId="37" fontId="2" fillId="4" borderId="14" xfId="0" applyNumberFormat="1" applyFont="1" applyFill="1" applyBorder="1" applyAlignment="1">
      <alignment horizontal="right" vertical="center"/>
    </xf>
    <xf numFmtId="37" fontId="13" fillId="0" borderId="25" xfId="0" quotePrefix="1" applyNumberFormat="1" applyFont="1" applyBorder="1" applyAlignment="1">
      <alignment horizontal="right" vertical="center"/>
    </xf>
    <xf numFmtId="37" fontId="2" fillId="0" borderId="9" xfId="0" applyNumberFormat="1" applyFont="1" applyBorder="1" applyAlignment="1">
      <alignment horizontal="right" vertical="center"/>
    </xf>
    <xf numFmtId="37" fontId="2" fillId="11" borderId="11" xfId="0" applyNumberFormat="1" applyFont="1" applyFill="1" applyBorder="1" applyAlignment="1">
      <alignment horizontal="right" vertical="center"/>
    </xf>
    <xf numFmtId="37" fontId="2" fillId="11" borderId="26" xfId="0" applyNumberFormat="1" applyFont="1" applyFill="1" applyBorder="1" applyAlignment="1">
      <alignment horizontal="right" vertical="center"/>
    </xf>
    <xf numFmtId="37" fontId="13" fillId="0" borderId="27" xfId="0" quotePrefix="1" applyNumberFormat="1" applyFont="1" applyBorder="1" applyAlignment="1">
      <alignment horizontal="right" vertical="center"/>
    </xf>
    <xf numFmtId="37" fontId="11" fillId="0" borderId="10" xfId="0" applyNumberFormat="1" applyFont="1" applyBorder="1" applyAlignment="1">
      <alignment horizontal="right" vertical="center"/>
    </xf>
    <xf numFmtId="37" fontId="2" fillId="0" borderId="10" xfId="0" applyNumberFormat="1" applyFont="1" applyBorder="1" applyAlignment="1">
      <alignment horizontal="center" vertical="center" textRotation="180"/>
    </xf>
    <xf numFmtId="37" fontId="8" fillId="0" borderId="0" xfId="0" applyNumberFormat="1" applyFont="1" applyAlignment="1">
      <alignment horizontal="left" vertical="center"/>
    </xf>
    <xf numFmtId="37" fontId="14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7" fontId="12" fillId="0" borderId="0" xfId="0" applyNumberFormat="1" applyFont="1" applyAlignment="1">
      <alignment horizontal="left" vertical="center"/>
    </xf>
    <xf numFmtId="37" fontId="9" fillId="0" borderId="0" xfId="0" applyNumberFormat="1" applyFont="1" applyAlignment="1">
      <alignment horizontal="right" vertical="center"/>
    </xf>
    <xf numFmtId="49" fontId="5" fillId="0" borderId="1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7" fontId="2" fillId="2" borderId="3" xfId="0" quotePrefix="1" applyNumberFormat="1" applyFont="1" applyFill="1" applyBorder="1" applyAlignment="1">
      <alignment horizontal="right" vertical="center"/>
    </xf>
    <xf numFmtId="37" fontId="2" fillId="11" borderId="13" xfId="0" quotePrefix="1" applyNumberFormat="1" applyFont="1" applyFill="1" applyBorder="1" applyAlignment="1">
      <alignment horizontal="right" vertical="center"/>
    </xf>
    <xf numFmtId="49" fontId="8" fillId="0" borderId="24" xfId="0" applyNumberFormat="1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 textRotation="180"/>
    </xf>
    <xf numFmtId="49" fontId="3" fillId="3" borderId="29" xfId="0" applyNumberFormat="1" applyFont="1" applyFill="1" applyBorder="1" applyAlignment="1">
      <alignment vertical="center"/>
    </xf>
    <xf numFmtId="37" fontId="11" fillId="0" borderId="0" xfId="0" applyNumberFormat="1" applyFont="1" applyAlignment="1">
      <alignment horizontal="centerContinuous" vertical="center"/>
    </xf>
    <xf numFmtId="37" fontId="2" fillId="0" borderId="0" xfId="0" applyNumberFormat="1" applyFont="1" applyAlignment="1">
      <alignment horizontal="centerContinuous" vertical="center"/>
    </xf>
    <xf numFmtId="37" fontId="2" fillId="4" borderId="14" xfId="0" quotePrefix="1" applyNumberFormat="1" applyFont="1" applyFill="1" applyBorder="1" applyAlignment="1">
      <alignment horizontal="right" vertical="center"/>
    </xf>
    <xf numFmtId="37" fontId="2" fillId="10" borderId="3" xfId="0" quotePrefix="1" applyNumberFormat="1" applyFont="1" applyFill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7" fontId="7" fillId="5" borderId="1" xfId="0" quotePrefix="1" applyNumberFormat="1" applyFont="1" applyFill="1" applyBorder="1" applyAlignment="1">
      <alignment horizontal="right" vertical="center"/>
    </xf>
    <xf numFmtId="37" fontId="2" fillId="4" borderId="1" xfId="0" quotePrefix="1" applyNumberFormat="1" applyFont="1" applyFill="1" applyBorder="1" applyAlignment="1">
      <alignment horizontal="right" vertical="center"/>
    </xf>
    <xf numFmtId="37" fontId="2" fillId="2" borderId="1" xfId="0" quotePrefix="1" applyNumberFormat="1" applyFont="1" applyFill="1" applyBorder="1" applyAlignment="1">
      <alignment horizontal="right" vertical="center"/>
    </xf>
    <xf numFmtId="37" fontId="2" fillId="10" borderId="1" xfId="0" quotePrefix="1" applyNumberFormat="1" applyFont="1" applyFill="1" applyBorder="1" applyAlignment="1">
      <alignment horizontal="right" vertical="center"/>
    </xf>
    <xf numFmtId="37" fontId="2" fillId="11" borderId="1" xfId="0" quotePrefix="1" applyNumberFormat="1" applyFont="1" applyFill="1" applyBorder="1" applyAlignment="1">
      <alignment horizontal="right" vertical="center"/>
    </xf>
    <xf numFmtId="37" fontId="7" fillId="9" borderId="1" xfId="0" quotePrefix="1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11" borderId="10" xfId="0" applyNumberFormat="1" applyFont="1" applyFill="1" applyBorder="1" applyAlignment="1">
      <alignment vertical="center"/>
    </xf>
    <xf numFmtId="3" fontId="6" fillId="11" borderId="9" xfId="0" applyNumberFormat="1" applyFont="1" applyFill="1" applyBorder="1" applyAlignment="1">
      <alignment horizontal="center" vertical="center"/>
    </xf>
    <xf numFmtId="49" fontId="3" fillId="11" borderId="13" xfId="0" applyNumberFormat="1" applyFont="1" applyFill="1" applyBorder="1" applyAlignment="1">
      <alignment vertical="center"/>
    </xf>
    <xf numFmtId="3" fontId="6" fillId="11" borderId="14" xfId="0" applyNumberFormat="1" applyFont="1" applyFill="1" applyBorder="1" applyAlignment="1">
      <alignment horizontal="center" vertical="center"/>
    </xf>
    <xf numFmtId="37" fontId="2" fillId="11" borderId="10" xfId="0" applyNumberFormat="1" applyFont="1" applyFill="1" applyBorder="1" applyAlignment="1">
      <alignment vertical="center"/>
    </xf>
    <xf numFmtId="37" fontId="2" fillId="11" borderId="2" xfId="0" applyNumberFormat="1" applyFont="1" applyFill="1" applyBorder="1" applyAlignment="1">
      <alignment vertical="center"/>
    </xf>
    <xf numFmtId="37" fontId="2" fillId="11" borderId="13" xfId="0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49" fontId="27" fillId="5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49" fontId="14" fillId="0" borderId="0" xfId="0" quotePrefix="1" applyNumberFormat="1" applyFont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/>
    </xf>
    <xf numFmtId="37" fontId="2" fillId="2" borderId="33" xfId="0" applyNumberFormat="1" applyFont="1" applyFill="1" applyBorder="1" applyAlignment="1">
      <alignment horizontal="right" vertical="center"/>
    </xf>
    <xf numFmtId="37" fontId="10" fillId="9" borderId="1" xfId="0" quotePrefix="1" applyNumberFormat="1" applyFont="1" applyFill="1" applyBorder="1" applyAlignment="1">
      <alignment horizontal="right" vertical="center"/>
    </xf>
    <xf numFmtId="37" fontId="10" fillId="5" borderId="1" xfId="0" quotePrefix="1" applyNumberFormat="1" applyFont="1" applyFill="1" applyBorder="1" applyAlignment="1">
      <alignment horizontal="right" vertical="center"/>
    </xf>
    <xf numFmtId="49" fontId="10" fillId="8" borderId="34" xfId="0" applyNumberFormat="1" applyFont="1" applyFill="1" applyBorder="1" applyAlignment="1">
      <alignment vertical="center"/>
    </xf>
    <xf numFmtId="37" fontId="7" fillId="8" borderId="35" xfId="0" applyNumberFormat="1" applyFont="1" applyFill="1" applyBorder="1" applyAlignment="1">
      <alignment vertical="center"/>
    </xf>
    <xf numFmtId="37" fontId="7" fillId="8" borderId="36" xfId="0" applyNumberFormat="1" applyFont="1" applyFill="1" applyBorder="1" applyAlignment="1">
      <alignment vertical="center"/>
    </xf>
    <xf numFmtId="37" fontId="28" fillId="8" borderId="35" xfId="0" applyNumberFormat="1" applyFont="1" applyFill="1" applyBorder="1" applyAlignment="1">
      <alignment vertical="center"/>
    </xf>
    <xf numFmtId="37" fontId="28" fillId="8" borderId="36" xfId="0" applyNumberFormat="1" applyFont="1" applyFill="1" applyBorder="1" applyAlignment="1">
      <alignment vertical="center"/>
    </xf>
    <xf numFmtId="3" fontId="7" fillId="8" borderId="37" xfId="0" applyNumberFormat="1" applyFont="1" applyFill="1" applyBorder="1" applyAlignment="1">
      <alignment horizontal="center" vertical="center"/>
    </xf>
    <xf numFmtId="49" fontId="10" fillId="8" borderId="5" xfId="0" applyNumberFormat="1" applyFont="1" applyFill="1" applyBorder="1" applyAlignment="1">
      <alignment vertic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10" xfId="0" applyNumberFormat="1" applyFont="1" applyBorder="1" applyAlignment="1">
      <alignment horizontal="center" vertical="center"/>
    </xf>
    <xf numFmtId="37" fontId="11" fillId="4" borderId="10" xfId="0" applyNumberFormat="1" applyFont="1" applyFill="1" applyBorder="1" applyAlignment="1">
      <alignment horizontal="right" vertical="center"/>
    </xf>
    <xf numFmtId="37" fontId="11" fillId="0" borderId="2" xfId="0" applyNumberFormat="1" applyFont="1" applyBorder="1" applyAlignment="1">
      <alignment horizontal="right" vertical="center"/>
    </xf>
    <xf numFmtId="37" fontId="2" fillId="4" borderId="4" xfId="0" applyNumberFormat="1" applyFont="1" applyFill="1" applyBorder="1" applyAlignment="1">
      <alignment vertical="center"/>
    </xf>
    <xf numFmtId="37" fontId="11" fillId="0" borderId="3" xfId="0" applyNumberFormat="1" applyFont="1" applyBorder="1" applyAlignment="1">
      <alignment horizontal="right" vertical="center"/>
    </xf>
    <xf numFmtId="37" fontId="2" fillId="0" borderId="2" xfId="0" applyNumberFormat="1" applyFont="1" applyBorder="1" applyAlignment="1">
      <alignment horizontal="center" vertical="center" textRotation="180"/>
    </xf>
    <xf numFmtId="49" fontId="2" fillId="3" borderId="5" xfId="0" quotePrefix="1" applyNumberFormat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4" borderId="9" xfId="0" applyNumberFormat="1" applyFont="1" applyFill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0" fillId="7" borderId="4" xfId="0" applyNumberFormat="1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49" fontId="4" fillId="0" borderId="10" xfId="0" applyNumberFormat="1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37" fontId="8" fillId="6" borderId="39" xfId="0" applyNumberFormat="1" applyFont="1" applyFill="1" applyBorder="1" applyAlignment="1">
      <alignment horizontal="right" vertical="center"/>
    </xf>
    <xf numFmtId="37" fontId="12" fillId="6" borderId="39" xfId="0" applyNumberFormat="1" applyFont="1" applyFill="1" applyBorder="1" applyAlignment="1">
      <alignment horizontal="right" vertical="center"/>
    </xf>
    <xf numFmtId="37" fontId="8" fillId="6" borderId="40" xfId="0" applyNumberFormat="1" applyFont="1" applyFill="1" applyBorder="1" applyAlignment="1">
      <alignment horizontal="right" vertical="center"/>
    </xf>
    <xf numFmtId="37" fontId="2" fillId="10" borderId="18" xfId="0" quotePrefix="1" applyNumberFormat="1" applyFont="1" applyFill="1" applyBorder="1" applyAlignment="1">
      <alignment horizontal="right" vertical="center"/>
    </xf>
    <xf numFmtId="37" fontId="12" fillId="6" borderId="40" xfId="0" applyNumberFormat="1" applyFont="1" applyFill="1" applyBorder="1" applyAlignment="1">
      <alignment horizontal="right" vertical="center"/>
    </xf>
    <xf numFmtId="37" fontId="12" fillId="12" borderId="41" xfId="0" applyNumberFormat="1" applyFont="1" applyFill="1" applyBorder="1" applyAlignment="1">
      <alignment horizontal="right" vertical="center"/>
    </xf>
    <xf numFmtId="37" fontId="6" fillId="10" borderId="18" xfId="0" applyNumberFormat="1" applyFont="1" applyFill="1" applyBorder="1" applyAlignment="1">
      <alignment horizontal="right" vertical="center"/>
    </xf>
    <xf numFmtId="37" fontId="12" fillId="12" borderId="41" xfId="0" quotePrefix="1" applyNumberFormat="1" applyFont="1" applyFill="1" applyBorder="1" applyAlignment="1">
      <alignment horizontal="right" vertical="center"/>
    </xf>
    <xf numFmtId="37" fontId="13" fillId="0" borderId="42" xfId="0" quotePrefix="1" applyNumberFormat="1" applyFont="1" applyBorder="1" applyAlignment="1">
      <alignment horizontal="right" vertical="center"/>
    </xf>
    <xf numFmtId="37" fontId="10" fillId="5" borderId="40" xfId="0" quotePrefix="1" applyNumberFormat="1" applyFont="1" applyFill="1" applyBorder="1" applyAlignment="1">
      <alignment horizontal="right" vertical="center"/>
    </xf>
    <xf numFmtId="37" fontId="10" fillId="9" borderId="40" xfId="0" quotePrefix="1" applyNumberFormat="1" applyFont="1" applyFill="1" applyBorder="1" applyAlignment="1">
      <alignment horizontal="right" vertical="center"/>
    </xf>
    <xf numFmtId="37" fontId="2" fillId="11" borderId="43" xfId="0" quotePrefix="1" applyNumberFormat="1" applyFont="1" applyFill="1" applyBorder="1" applyAlignment="1">
      <alignment horizontal="right" vertical="center"/>
    </xf>
    <xf numFmtId="37" fontId="2" fillId="11" borderId="44" xfId="0" quotePrefix="1" applyNumberFormat="1" applyFont="1" applyFill="1" applyBorder="1" applyAlignment="1">
      <alignment horizontal="right" vertical="center"/>
    </xf>
    <xf numFmtId="37" fontId="12" fillId="11" borderId="44" xfId="0" applyNumberFormat="1" applyFont="1" applyFill="1" applyBorder="1" applyAlignment="1">
      <alignment horizontal="right" vertical="center"/>
    </xf>
    <xf numFmtId="37" fontId="2" fillId="11" borderId="45" xfId="0" applyNumberFormat="1" applyFont="1" applyFill="1" applyBorder="1" applyAlignment="1">
      <alignment horizontal="right" vertical="center"/>
    </xf>
    <xf numFmtId="3" fontId="3" fillId="11" borderId="46" xfId="0" applyNumberFormat="1" applyFont="1" applyFill="1" applyBorder="1" applyAlignment="1">
      <alignment horizontal="center" vertical="center"/>
    </xf>
    <xf numFmtId="37" fontId="2" fillId="11" borderId="46" xfId="0" applyNumberFormat="1" applyFont="1" applyFill="1" applyBorder="1" applyAlignment="1">
      <alignment vertical="center"/>
    </xf>
    <xf numFmtId="3" fontId="3" fillId="11" borderId="43" xfId="0" applyNumberFormat="1" applyFont="1" applyFill="1" applyBorder="1" applyAlignment="1">
      <alignment horizontal="center" vertical="center"/>
    </xf>
    <xf numFmtId="3" fontId="3" fillId="11" borderId="44" xfId="0" applyNumberFormat="1" applyFont="1" applyFill="1" applyBorder="1" applyAlignment="1">
      <alignment horizontal="center" vertical="center"/>
    </xf>
    <xf numFmtId="3" fontId="3" fillId="11" borderId="45" xfId="0" applyNumberFormat="1" applyFont="1" applyFill="1" applyBorder="1" applyAlignment="1">
      <alignment horizontal="center" vertical="center"/>
    </xf>
    <xf numFmtId="37" fontId="2" fillId="0" borderId="47" xfId="0" applyNumberFormat="1" applyFont="1" applyBorder="1" applyAlignment="1">
      <alignment vertical="center"/>
    </xf>
    <xf numFmtId="37" fontId="2" fillId="11" borderId="43" xfId="0" applyNumberFormat="1" applyFont="1" applyFill="1" applyBorder="1" applyAlignment="1">
      <alignment vertical="center"/>
    </xf>
    <xf numFmtId="37" fontId="2" fillId="11" borderId="45" xfId="0" applyNumberFormat="1" applyFont="1" applyFill="1" applyBorder="1" applyAlignment="1">
      <alignment vertical="center"/>
    </xf>
    <xf numFmtId="37" fontId="2" fillId="4" borderId="41" xfId="0" applyNumberFormat="1" applyFont="1" applyFill="1" applyBorder="1" applyAlignment="1">
      <alignment vertical="center"/>
    </xf>
    <xf numFmtId="37" fontId="2" fillId="0" borderId="41" xfId="0" applyNumberFormat="1" applyFont="1" applyBorder="1" applyAlignment="1">
      <alignment vertical="center"/>
    </xf>
    <xf numFmtId="37" fontId="2" fillId="0" borderId="48" xfId="0" applyNumberFormat="1" applyFont="1" applyBorder="1" applyAlignment="1">
      <alignment vertical="center"/>
    </xf>
    <xf numFmtId="37" fontId="2" fillId="0" borderId="49" xfId="0" applyNumberFormat="1" applyFont="1" applyBorder="1" applyAlignment="1">
      <alignment vertical="center"/>
    </xf>
    <xf numFmtId="3" fontId="10" fillId="7" borderId="12" xfId="0" applyNumberFormat="1" applyFont="1" applyFill="1" applyBorder="1" applyAlignment="1">
      <alignment horizontal="center" vertical="center"/>
    </xf>
    <xf numFmtId="3" fontId="10" fillId="7" borderId="9" xfId="0" applyNumberFormat="1" applyFont="1" applyFill="1" applyBorder="1" applyAlignment="1">
      <alignment horizontal="center" vertical="center"/>
    </xf>
    <xf numFmtId="3" fontId="10" fillId="7" borderId="14" xfId="0" applyNumberFormat="1" applyFont="1" applyFill="1" applyBorder="1" applyAlignment="1">
      <alignment horizontal="center" vertical="center"/>
    </xf>
    <xf numFmtId="37" fontId="2" fillId="6" borderId="41" xfId="0" applyNumberFormat="1" applyFont="1" applyFill="1" applyBorder="1" applyAlignment="1">
      <alignment vertical="center"/>
    </xf>
    <xf numFmtId="49" fontId="30" fillId="0" borderId="0" xfId="0" quotePrefix="1" applyNumberFormat="1" applyFont="1" applyAlignment="1">
      <alignment horizontal="center" vertical="center"/>
    </xf>
    <xf numFmtId="49" fontId="30" fillId="0" borderId="50" xfId="0" quotePrefix="1" applyNumberFormat="1" applyFont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6" borderId="51" xfId="0" applyNumberFormat="1" applyFont="1" applyFill="1" applyBorder="1" applyAlignment="1">
      <alignment horizontal="center" vertical="center"/>
    </xf>
    <xf numFmtId="49" fontId="4" fillId="6" borderId="52" xfId="0" applyNumberFormat="1" applyFont="1" applyFill="1" applyBorder="1" applyAlignment="1">
      <alignment horizontal="center" vertical="center"/>
    </xf>
    <xf numFmtId="3" fontId="21" fillId="3" borderId="11" xfId="0" applyNumberFormat="1" applyFont="1" applyFill="1" applyBorder="1" applyAlignment="1">
      <alignment horizontal="center" vertical="center" wrapText="1"/>
    </xf>
    <xf numFmtId="3" fontId="21" fillId="3" borderId="10" xfId="0" applyNumberFormat="1" applyFont="1" applyFill="1" applyBorder="1" applyAlignment="1">
      <alignment horizontal="center" vertical="center" wrapText="1"/>
    </xf>
    <xf numFmtId="3" fontId="21" fillId="3" borderId="1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3" fontId="29" fillId="0" borderId="0" xfId="0" applyNumberFormat="1" applyFont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37" fontId="19" fillId="0" borderId="7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horizontal="center" vertical="center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3" fontId="2" fillId="0" borderId="7" xfId="0" applyNumberFormat="1" applyFont="1" applyBorder="1" applyAlignment="1">
      <alignment horizontal="right" vertical="center" indent="3"/>
    </xf>
    <xf numFmtId="3" fontId="2" fillId="0" borderId="8" xfId="0" applyNumberFormat="1" applyFont="1" applyBorder="1" applyAlignment="1">
      <alignment horizontal="right" vertical="center" indent="3"/>
    </xf>
    <xf numFmtId="37" fontId="2" fillId="0" borderId="7" xfId="0" applyNumberFormat="1" applyFont="1" applyBorder="1" applyAlignment="1">
      <alignment horizontal="right" vertical="center"/>
    </xf>
    <xf numFmtId="37" fontId="2" fillId="0" borderId="8" xfId="0" applyNumberFormat="1" applyFont="1" applyBorder="1" applyAlignment="1">
      <alignment horizontal="right" vertical="center"/>
    </xf>
    <xf numFmtId="49" fontId="31" fillId="0" borderId="0" xfId="0" quotePrefix="1" applyNumberFormat="1" applyFont="1" applyAlignment="1">
      <alignment horizontal="center" vertical="center"/>
    </xf>
    <xf numFmtId="49" fontId="31" fillId="0" borderId="50" xfId="0" quotePrefix="1" applyNumberFormat="1" applyFont="1" applyBorder="1" applyAlignment="1">
      <alignment horizontal="center" vertical="center"/>
    </xf>
    <xf numFmtId="37" fontId="2" fillId="0" borderId="10" xfId="0" applyNumberFormat="1" applyFont="1" applyBorder="1" applyAlignment="1">
      <alignment horizontal="center" vertical="center" wrapText="1"/>
    </xf>
    <xf numFmtId="37" fontId="2" fillId="0" borderId="9" xfId="0" applyNumberFormat="1" applyFont="1" applyBorder="1" applyAlignment="1">
      <alignment horizontal="center" vertical="center" wrapText="1"/>
    </xf>
    <xf numFmtId="37" fontId="25" fillId="6" borderId="11" xfId="0" applyNumberFormat="1" applyFont="1" applyFill="1" applyBorder="1" applyAlignment="1">
      <alignment horizontal="center" vertical="center"/>
    </xf>
    <xf numFmtId="37" fontId="25" fillId="6" borderId="7" xfId="0" applyNumberFormat="1" applyFont="1" applyFill="1" applyBorder="1" applyAlignment="1">
      <alignment horizontal="center" vertical="center"/>
    </xf>
    <xf numFmtId="37" fontId="25" fillId="6" borderId="12" xfId="0" applyNumberFormat="1" applyFont="1" applyFill="1" applyBorder="1" applyAlignment="1">
      <alignment horizontal="center" vertical="center"/>
    </xf>
    <xf numFmtId="37" fontId="25" fillId="6" borderId="13" xfId="0" applyNumberFormat="1" applyFont="1" applyFill="1" applyBorder="1" applyAlignment="1">
      <alignment horizontal="center" vertical="center"/>
    </xf>
    <xf numFmtId="37" fontId="25" fillId="6" borderId="8" xfId="0" applyNumberFormat="1" applyFont="1" applyFill="1" applyBorder="1" applyAlignment="1">
      <alignment horizontal="center" vertical="center"/>
    </xf>
    <xf numFmtId="37" fontId="25" fillId="6" borderId="14" xfId="0" applyNumberFormat="1" applyFont="1" applyFill="1" applyBorder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 wrapText="1"/>
    </xf>
    <xf numFmtId="37" fontId="2" fillId="0" borderId="1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7A9AB405-7B5A-6549-9D73-FAD063BDCE74}"/>
  </cellStyles>
  <dxfs count="6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BFFBE"/>
      <color rgb="FFFFE7F7"/>
      <color rgb="FFA7FDFF"/>
      <color rgb="FFEFFFC4"/>
      <color rgb="FFFFFFFF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26</xdr:row>
      <xdr:rowOff>152400</xdr:rowOff>
    </xdr:from>
    <xdr:to>
      <xdr:col>3</xdr:col>
      <xdr:colOff>165100</xdr:colOff>
      <xdr:row>29</xdr:row>
      <xdr:rowOff>152400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5C0DDD-A6A3-9E44-A7E3-15C2C51D8F58}"/>
            </a:ext>
          </a:extLst>
        </xdr:cNvPr>
        <xdr:cNvCxnSpPr/>
      </xdr:nvCxnSpPr>
      <xdr:spPr>
        <a:xfrm>
          <a:off x="4965700" y="6426200"/>
          <a:ext cx="0" cy="7239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165100</xdr:colOff>
      <xdr:row>9</xdr:row>
      <xdr:rowOff>152398</xdr:rowOff>
    </xdr:from>
    <xdr:to>
      <xdr:col>3</xdr:col>
      <xdr:colOff>165100</xdr:colOff>
      <xdr:row>26</xdr:row>
      <xdr:rowOff>147318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B4DEF27-EDE7-8F4F-9155-1E8344D118B2}"/>
            </a:ext>
          </a:extLst>
        </xdr:cNvPr>
        <xdr:cNvCxnSpPr/>
      </xdr:nvCxnSpPr>
      <xdr:spPr>
        <a:xfrm>
          <a:off x="4965700" y="2324098"/>
          <a:ext cx="0" cy="4097020"/>
        </a:xfrm>
        <a:prstGeom prst="line">
          <a:avLst/>
        </a:prstGeom>
        <a:ln w="12700">
          <a:solidFill>
            <a:srgbClr val="0000FF"/>
          </a:solidFill>
          <a:headEnd type="oval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26</xdr:row>
      <xdr:rowOff>152400</xdr:rowOff>
    </xdr:from>
    <xdr:to>
      <xdr:col>3</xdr:col>
      <xdr:colOff>165100</xdr:colOff>
      <xdr:row>29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0874FAE-9438-0C46-95C3-686EF304C897}"/>
            </a:ext>
          </a:extLst>
        </xdr:cNvPr>
        <xdr:cNvCxnSpPr/>
      </xdr:nvCxnSpPr>
      <xdr:spPr>
        <a:xfrm>
          <a:off x="4965700" y="6426200"/>
          <a:ext cx="0" cy="7239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FD99-794A-7242-A69C-57DF19ED17CE}">
  <sheetPr>
    <tabColor rgb="FFEFFFC4"/>
  </sheetPr>
  <dimension ref="A1:L63"/>
  <sheetViews>
    <sheetView tabSelected="1" zoomScaleNormal="100" workbookViewId="0"/>
  </sheetViews>
  <sheetFormatPr baseColWidth="10" defaultColWidth="13.83203125" defaultRowHeight="19" customHeight="1"/>
  <cols>
    <col min="1" max="1" width="31.6640625" style="2" customWidth="1"/>
    <col min="2" max="2" width="17.33203125" style="5" customWidth="1"/>
    <col min="3" max="4" width="14" style="1" customWidth="1"/>
    <col min="5" max="5" width="13.33203125" style="1" customWidth="1"/>
    <col min="6" max="6" width="13.1640625" style="1" bestFit="1" customWidth="1"/>
    <col min="7" max="7" width="13.5" style="1" bestFit="1" customWidth="1"/>
    <col min="8" max="8" width="13.83203125" style="1" customWidth="1"/>
    <col min="9" max="9" width="2.83203125" style="1" customWidth="1"/>
    <col min="10" max="10" width="3.1640625" style="1" customWidth="1"/>
    <col min="12" max="16384" width="13.83203125" style="1"/>
  </cols>
  <sheetData>
    <row r="1" spans="1:12" ht="19" customHeight="1" thickTop="1">
      <c r="A1" s="8" t="s">
        <v>11</v>
      </c>
      <c r="B1" s="1"/>
      <c r="C1" s="140" t="s">
        <v>104</v>
      </c>
      <c r="D1" s="46" t="s">
        <v>86</v>
      </c>
      <c r="E1" s="38" t="s">
        <v>19</v>
      </c>
      <c r="F1" s="35" t="s">
        <v>5</v>
      </c>
      <c r="G1" s="52" t="s">
        <v>42</v>
      </c>
      <c r="H1" s="141" t="s">
        <v>124</v>
      </c>
      <c r="I1" s="5"/>
      <c r="J1" s="125">
        <v>1</v>
      </c>
      <c r="K1" t="s">
        <v>0</v>
      </c>
      <c r="L1" s="1">
        <f>97752986-C42</f>
        <v>0</v>
      </c>
    </row>
    <row r="2" spans="1:12" ht="19" customHeight="1">
      <c r="A2" s="29" t="s">
        <v>21</v>
      </c>
      <c r="B2" s="1"/>
      <c r="C2" s="142" t="s">
        <v>57</v>
      </c>
      <c r="D2" s="47" t="s">
        <v>55</v>
      </c>
      <c r="E2" s="107" t="s">
        <v>40</v>
      </c>
      <c r="F2" s="143" t="s">
        <v>125</v>
      </c>
      <c r="G2" s="53" t="s">
        <v>104</v>
      </c>
      <c r="H2" s="144" t="s">
        <v>57</v>
      </c>
      <c r="I2" s="5"/>
      <c r="J2" s="126">
        <f t="shared" ref="J2:J60" si="0">J1+1</f>
        <v>2</v>
      </c>
      <c r="L2" s="1">
        <f>97752986-H42</f>
        <v>0</v>
      </c>
    </row>
    <row r="3" spans="1:12" ht="19" customHeight="1">
      <c r="A3" s="8" t="s">
        <v>12</v>
      </c>
      <c r="B3" s="176" t="s">
        <v>80</v>
      </c>
      <c r="C3" s="145" t="s">
        <v>15</v>
      </c>
      <c r="D3" s="48" t="s">
        <v>56</v>
      </c>
      <c r="E3" s="19" t="s">
        <v>20</v>
      </c>
      <c r="F3" s="146" t="s">
        <v>20</v>
      </c>
      <c r="G3" s="53" t="s">
        <v>48</v>
      </c>
      <c r="H3" s="145" t="s">
        <v>15</v>
      </c>
      <c r="I3" s="5"/>
      <c r="J3" s="126">
        <f t="shared" si="0"/>
        <v>3</v>
      </c>
    </row>
    <row r="4" spans="1:12" ht="19" customHeight="1">
      <c r="A4" s="29" t="s">
        <v>13</v>
      </c>
      <c r="B4" s="177"/>
      <c r="C4" s="145" t="s">
        <v>51</v>
      </c>
      <c r="D4" s="47" t="s">
        <v>53</v>
      </c>
      <c r="E4" s="19" t="s">
        <v>118</v>
      </c>
      <c r="F4" s="36" t="s">
        <v>126</v>
      </c>
      <c r="G4" s="53" t="s">
        <v>43</v>
      </c>
      <c r="H4" s="145" t="s">
        <v>51</v>
      </c>
      <c r="I4" s="5"/>
      <c r="J4" s="126">
        <f t="shared" si="0"/>
        <v>4</v>
      </c>
    </row>
    <row r="5" spans="1:12" ht="19" customHeight="1" thickBot="1">
      <c r="A5" s="8" t="s">
        <v>10</v>
      </c>
      <c r="B5" s="177"/>
      <c r="C5" s="147" t="s">
        <v>50</v>
      </c>
      <c r="D5" s="49" t="s">
        <v>54</v>
      </c>
      <c r="E5" s="41" t="s">
        <v>97</v>
      </c>
      <c r="F5" s="37" t="s">
        <v>127</v>
      </c>
      <c r="G5" s="53" t="s">
        <v>49</v>
      </c>
      <c r="H5" s="147" t="s">
        <v>50</v>
      </c>
      <c r="I5" s="5"/>
      <c r="J5" s="126">
        <f t="shared" si="0"/>
        <v>5</v>
      </c>
    </row>
    <row r="6" spans="1:12" ht="19" customHeight="1" thickTop="1" thickBot="1">
      <c r="A6" s="67" t="s">
        <v>18</v>
      </c>
      <c r="B6" s="177"/>
      <c r="C6" s="148" t="s">
        <v>63</v>
      </c>
      <c r="D6" s="50" t="s">
        <v>64</v>
      </c>
      <c r="E6" s="43" t="s">
        <v>65</v>
      </c>
      <c r="F6" s="45" t="s">
        <v>66</v>
      </c>
      <c r="G6" s="54" t="s">
        <v>52</v>
      </c>
      <c r="H6" s="148" t="s">
        <v>67</v>
      </c>
      <c r="I6" s="44"/>
      <c r="J6" s="127">
        <f t="shared" si="0"/>
        <v>6</v>
      </c>
    </row>
    <row r="7" spans="1:12" ht="19" customHeight="1" thickTop="1">
      <c r="A7" s="73" t="s">
        <v>121</v>
      </c>
      <c r="B7" s="178"/>
      <c r="C7" s="149" t="s">
        <v>122</v>
      </c>
      <c r="D7" s="76" t="s">
        <v>39</v>
      </c>
      <c r="E7" s="65" t="s">
        <v>20</v>
      </c>
      <c r="F7" s="77" t="s">
        <v>98</v>
      </c>
      <c r="G7" s="66" t="s">
        <v>44</v>
      </c>
      <c r="H7" s="150" t="s">
        <v>123</v>
      </c>
      <c r="I7" s="71"/>
      <c r="J7" s="128">
        <f t="shared" si="0"/>
        <v>7</v>
      </c>
    </row>
    <row r="8" spans="1:12" ht="19" customHeight="1">
      <c r="A8" s="136" t="s">
        <v>73</v>
      </c>
      <c r="B8" s="78"/>
      <c r="C8" s="163">
        <v>0</v>
      </c>
      <c r="D8" s="22"/>
      <c r="E8" s="4">
        <v>0</v>
      </c>
      <c r="F8" s="4"/>
      <c r="G8" s="12"/>
      <c r="H8" s="163">
        <f t="shared" ref="H8:H14" si="1">IFERROR(C8*1,0)+IFERROR(D8*1,0)+IFERROR(E8*1,0)     +     IFERROR(F8*1,0)+IFERROR(G8*1,0)</f>
        <v>0</v>
      </c>
      <c r="I8" s="167" t="s">
        <v>58</v>
      </c>
      <c r="J8" s="129">
        <f t="shared" si="0"/>
        <v>8</v>
      </c>
    </row>
    <row r="9" spans="1:12" ht="19" customHeight="1">
      <c r="A9" s="138" t="s">
        <v>69</v>
      </c>
      <c r="B9" s="63"/>
      <c r="C9" s="164">
        <v>1301306643</v>
      </c>
      <c r="D9" s="17">
        <v>0</v>
      </c>
      <c r="E9" s="3"/>
      <c r="F9" s="3">
        <v>-144930153</v>
      </c>
      <c r="G9" s="13"/>
      <c r="H9" s="164">
        <f t="shared" si="1"/>
        <v>1156376490</v>
      </c>
      <c r="I9" s="168" t="s">
        <v>58</v>
      </c>
      <c r="J9" s="126">
        <f t="shared" si="0"/>
        <v>9</v>
      </c>
    </row>
    <row r="10" spans="1:12" ht="19" customHeight="1">
      <c r="A10" s="136" t="s">
        <v>101</v>
      </c>
      <c r="B10" s="78"/>
      <c r="C10" s="163">
        <v>-65612091</v>
      </c>
      <c r="D10" s="22">
        <v>0</v>
      </c>
      <c r="E10" s="4"/>
      <c r="F10" s="4"/>
      <c r="G10" s="119" t="s">
        <v>108</v>
      </c>
      <c r="H10" s="170">
        <f t="shared" si="1"/>
        <v>-65612091</v>
      </c>
      <c r="I10" s="168" t="s">
        <v>58</v>
      </c>
      <c r="J10" s="129">
        <f t="shared" si="0"/>
        <v>10</v>
      </c>
    </row>
    <row r="11" spans="1:12" ht="19" customHeight="1">
      <c r="A11" s="138" t="s">
        <v>70</v>
      </c>
      <c r="B11" s="63"/>
      <c r="C11" s="164">
        <v>7828194</v>
      </c>
      <c r="D11" s="51"/>
      <c r="E11" s="25"/>
      <c r="F11" s="25"/>
      <c r="G11" s="55"/>
      <c r="H11" s="164">
        <f t="shared" si="1"/>
        <v>7828194</v>
      </c>
      <c r="I11" s="168" t="s">
        <v>58</v>
      </c>
      <c r="J11" s="126">
        <f t="shared" si="0"/>
        <v>11</v>
      </c>
    </row>
    <row r="12" spans="1:12" ht="19" customHeight="1">
      <c r="A12" s="138" t="s">
        <v>117</v>
      </c>
      <c r="B12" s="63"/>
      <c r="C12" s="164">
        <v>81869709</v>
      </c>
      <c r="D12" s="51"/>
      <c r="E12" s="25"/>
      <c r="F12" s="25"/>
      <c r="G12" s="55"/>
      <c r="H12" s="164">
        <f t="shared" si="1"/>
        <v>81869709</v>
      </c>
      <c r="I12" s="168" t="s">
        <v>58</v>
      </c>
      <c r="J12" s="126">
        <f t="shared" si="0"/>
        <v>12</v>
      </c>
    </row>
    <row r="13" spans="1:12" ht="19" customHeight="1">
      <c r="A13" s="62" t="s">
        <v>71</v>
      </c>
      <c r="B13" s="63"/>
      <c r="C13" s="164">
        <v>-1311823360</v>
      </c>
      <c r="D13" s="17">
        <v>0</v>
      </c>
      <c r="E13" s="3">
        <f>-E20-E21-E22-E24</f>
        <v>47493325</v>
      </c>
      <c r="F13" s="3">
        <f>-SUM(F33:F36)</f>
        <v>342778485</v>
      </c>
      <c r="G13" s="13">
        <f>-G33-G36</f>
        <v>2912588</v>
      </c>
      <c r="H13" s="164">
        <f t="shared" si="1"/>
        <v>-918638962</v>
      </c>
      <c r="I13" s="168" t="s">
        <v>58</v>
      </c>
      <c r="J13" s="126">
        <f t="shared" si="0"/>
        <v>13</v>
      </c>
    </row>
    <row r="14" spans="1:12" ht="19" customHeight="1" thickBot="1">
      <c r="A14" s="139" t="s">
        <v>72</v>
      </c>
      <c r="B14" s="79"/>
      <c r="C14" s="165">
        <v>65503089</v>
      </c>
      <c r="D14" s="51">
        <v>0</v>
      </c>
      <c r="E14" s="26">
        <f>-E28-E29</f>
        <v>-19891738</v>
      </c>
      <c r="F14" s="25"/>
      <c r="G14" s="55"/>
      <c r="H14" s="164">
        <f t="shared" si="1"/>
        <v>45611351</v>
      </c>
      <c r="I14" s="169" t="s">
        <v>58</v>
      </c>
      <c r="J14" s="126">
        <f t="shared" si="0"/>
        <v>14</v>
      </c>
    </row>
    <row r="15" spans="1:12" ht="19" customHeight="1" thickTop="1" thickBot="1">
      <c r="A15" s="100" t="s">
        <v>95</v>
      </c>
      <c r="B15" s="80"/>
      <c r="C15" s="166">
        <f>SUM(C8:C14)</f>
        <v>79072184</v>
      </c>
      <c r="D15" s="17"/>
      <c r="E15" s="25"/>
      <c r="F15" s="3"/>
      <c r="G15" s="13"/>
      <c r="H15" s="166">
        <f>SUM(H8:H14)</f>
        <v>307434691</v>
      </c>
      <c r="I15" s="90"/>
      <c r="J15" s="126">
        <f t="shared" si="0"/>
        <v>15</v>
      </c>
    </row>
    <row r="16" spans="1:12" ht="19" customHeight="1" thickTop="1">
      <c r="A16" s="189" t="s">
        <v>94</v>
      </c>
      <c r="B16" s="187">
        <f>C8+C9+C10</f>
        <v>1235694552</v>
      </c>
      <c r="C16" s="72" t="s">
        <v>14</v>
      </c>
      <c r="D16" s="3"/>
      <c r="E16" s="25"/>
      <c r="F16" s="3"/>
      <c r="G16" s="3"/>
      <c r="H16" s="56" t="s">
        <v>14</v>
      </c>
      <c r="I16" s="59"/>
      <c r="J16" s="126">
        <f t="shared" si="0"/>
        <v>16</v>
      </c>
    </row>
    <row r="17" spans="1:10" ht="19" customHeight="1">
      <c r="A17" s="190"/>
      <c r="B17" s="188"/>
      <c r="C17" s="72" t="s">
        <v>14</v>
      </c>
      <c r="D17" s="3"/>
      <c r="E17" s="25"/>
      <c r="F17" s="3"/>
      <c r="G17" s="3"/>
      <c r="H17" s="56" t="s">
        <v>14</v>
      </c>
      <c r="I17" s="59"/>
      <c r="J17" s="126">
        <f t="shared" si="0"/>
        <v>17</v>
      </c>
    </row>
    <row r="18" spans="1:10" ht="19" customHeight="1">
      <c r="A18" s="179" t="s">
        <v>16</v>
      </c>
      <c r="B18" s="180"/>
      <c r="C18" s="109" t="s">
        <v>120</v>
      </c>
      <c r="D18" s="3"/>
      <c r="E18" s="25"/>
      <c r="F18" s="3"/>
      <c r="G18" s="3"/>
      <c r="H18" s="108" t="s">
        <v>119</v>
      </c>
      <c r="I18" s="59"/>
      <c r="J18" s="126">
        <f t="shared" si="0"/>
        <v>18</v>
      </c>
    </row>
    <row r="19" spans="1:10" ht="19" customHeight="1">
      <c r="A19" s="101" t="s">
        <v>8</v>
      </c>
      <c r="B19" s="64"/>
      <c r="C19" s="23">
        <f>C15</f>
        <v>79072184</v>
      </c>
      <c r="D19" s="3"/>
      <c r="E19" s="25"/>
      <c r="F19" s="3"/>
      <c r="G19" s="3"/>
      <c r="H19" s="18">
        <f>H15</f>
        <v>307434691</v>
      </c>
      <c r="I19" s="90"/>
      <c r="J19" s="126">
        <f t="shared" si="0"/>
        <v>19</v>
      </c>
    </row>
    <row r="20" spans="1:10" ht="19" customHeight="1">
      <c r="A20" s="20" t="s">
        <v>23</v>
      </c>
      <c r="B20" s="68"/>
      <c r="C20" s="13">
        <v>64277637</v>
      </c>
      <c r="D20" s="3"/>
      <c r="E20" s="3">
        <f>-C20</f>
        <v>-64277637</v>
      </c>
      <c r="F20" s="3"/>
      <c r="G20" s="3"/>
      <c r="H20" s="3">
        <f t="shared" ref="H20:H36" si="2">IFERROR(C20*1,0)+IFERROR(D20*1,0)+IFERROR(E20*1,0)     +     IFERROR(F20*1,0)+IFERROR(G20*1,0)</f>
        <v>0</v>
      </c>
      <c r="I20" s="59" t="s">
        <v>3</v>
      </c>
      <c r="J20" s="126">
        <f t="shared" si="0"/>
        <v>20</v>
      </c>
    </row>
    <row r="21" spans="1:10" ht="19" customHeight="1">
      <c r="A21" s="20" t="s">
        <v>24</v>
      </c>
      <c r="B21" s="68"/>
      <c r="C21" s="13">
        <v>164530</v>
      </c>
      <c r="D21" s="3"/>
      <c r="E21" s="3">
        <f>-C21</f>
        <v>-164530</v>
      </c>
      <c r="F21" s="3"/>
      <c r="G21" s="3"/>
      <c r="H21" s="3">
        <f t="shared" si="2"/>
        <v>0</v>
      </c>
      <c r="I21" s="59" t="s">
        <v>3</v>
      </c>
      <c r="J21" s="126">
        <f t="shared" si="0"/>
        <v>21</v>
      </c>
    </row>
    <row r="22" spans="1:10" ht="19" customHeight="1">
      <c r="A22" s="20" t="s">
        <v>25</v>
      </c>
      <c r="B22" s="68"/>
      <c r="C22" s="13">
        <v>-679102</v>
      </c>
      <c r="D22" s="3"/>
      <c r="E22" s="3">
        <f>-C22</f>
        <v>679102</v>
      </c>
      <c r="F22" s="3"/>
      <c r="G22" s="3"/>
      <c r="H22" s="3">
        <f t="shared" si="2"/>
        <v>0</v>
      </c>
      <c r="I22" s="59" t="s">
        <v>3</v>
      </c>
      <c r="J22" s="126">
        <f t="shared" si="0"/>
        <v>22</v>
      </c>
    </row>
    <row r="23" spans="1:10" ht="19" customHeight="1">
      <c r="A23" s="20" t="s">
        <v>26</v>
      </c>
      <c r="B23" s="68"/>
      <c r="C23" s="13">
        <v>-3330349</v>
      </c>
      <c r="D23" s="3"/>
      <c r="E23" s="25"/>
      <c r="F23" s="3"/>
      <c r="G23" s="3"/>
      <c r="H23" s="3">
        <f t="shared" si="2"/>
        <v>-3330349</v>
      </c>
      <c r="I23" s="59" t="s">
        <v>3</v>
      </c>
      <c r="J23" s="126">
        <f t="shared" si="0"/>
        <v>23</v>
      </c>
    </row>
    <row r="24" spans="1:10" ht="19" customHeight="1">
      <c r="A24" s="20" t="s">
        <v>22</v>
      </c>
      <c r="B24" s="68"/>
      <c r="C24" s="13">
        <v>-16269740</v>
      </c>
      <c r="D24" s="3"/>
      <c r="E24" s="3">
        <f>-C24</f>
        <v>16269740</v>
      </c>
      <c r="F24" s="3"/>
      <c r="G24" s="3"/>
      <c r="H24" s="3">
        <f t="shared" si="2"/>
        <v>0</v>
      </c>
      <c r="I24" s="59" t="s">
        <v>3</v>
      </c>
      <c r="J24" s="126">
        <f t="shared" si="0"/>
        <v>24</v>
      </c>
    </row>
    <row r="25" spans="1:10" ht="19" customHeight="1">
      <c r="A25" s="20" t="s">
        <v>27</v>
      </c>
      <c r="B25" s="68"/>
      <c r="C25" s="13">
        <v>-13198080</v>
      </c>
      <c r="D25" s="3"/>
      <c r="E25" s="3"/>
      <c r="F25" s="3"/>
      <c r="G25" s="3"/>
      <c r="H25" s="3">
        <f t="shared" si="2"/>
        <v>-13198080</v>
      </c>
      <c r="I25" s="59" t="s">
        <v>3</v>
      </c>
      <c r="J25" s="126">
        <f t="shared" si="0"/>
        <v>25</v>
      </c>
    </row>
    <row r="26" spans="1:10" ht="19" customHeight="1" thickBot="1">
      <c r="A26" s="20" t="s">
        <v>28</v>
      </c>
      <c r="B26" s="68"/>
      <c r="C26" s="13">
        <v>2217621</v>
      </c>
      <c r="D26" s="3"/>
      <c r="E26" s="3"/>
      <c r="F26" s="3"/>
      <c r="G26" s="3"/>
      <c r="H26" s="3">
        <f t="shared" si="2"/>
        <v>2217621</v>
      </c>
      <c r="I26" s="59" t="s">
        <v>3</v>
      </c>
      <c r="J26" s="126">
        <f t="shared" si="0"/>
        <v>26</v>
      </c>
    </row>
    <row r="27" spans="1:10" ht="19" customHeight="1" thickTop="1" thickBot="1">
      <c r="A27" s="136" t="s">
        <v>17</v>
      </c>
      <c r="B27" s="69"/>
      <c r="C27" s="12">
        <v>65612092</v>
      </c>
      <c r="D27" s="4">
        <f>-C27</f>
        <v>-65612092</v>
      </c>
      <c r="E27" s="28"/>
      <c r="F27" s="4"/>
      <c r="G27" s="4"/>
      <c r="H27" s="12">
        <f t="shared" si="2"/>
        <v>0</v>
      </c>
      <c r="I27" s="155" t="s">
        <v>59</v>
      </c>
      <c r="J27" s="131">
        <f t="shared" si="0"/>
        <v>27</v>
      </c>
    </row>
    <row r="28" spans="1:10" ht="19" customHeight="1" thickTop="1">
      <c r="A28" s="20" t="s">
        <v>29</v>
      </c>
      <c r="B28" s="68"/>
      <c r="C28" s="13">
        <v>-11327598</v>
      </c>
      <c r="D28" s="3"/>
      <c r="E28" s="3">
        <f>-C28</f>
        <v>11327598</v>
      </c>
      <c r="F28" s="3"/>
      <c r="G28" s="3"/>
      <c r="H28" s="3">
        <f t="shared" si="2"/>
        <v>0</v>
      </c>
      <c r="I28" s="59" t="s">
        <v>3</v>
      </c>
      <c r="J28" s="126">
        <f t="shared" si="0"/>
        <v>28</v>
      </c>
    </row>
    <row r="29" spans="1:10" ht="19" customHeight="1" thickBot="1">
      <c r="A29" s="20" t="s">
        <v>30</v>
      </c>
      <c r="B29" s="68"/>
      <c r="C29" s="13">
        <v>-8564140</v>
      </c>
      <c r="D29" s="3"/>
      <c r="E29" s="3">
        <f>-C29</f>
        <v>8564140</v>
      </c>
      <c r="F29" s="3"/>
      <c r="G29" s="3"/>
      <c r="H29" s="3">
        <f t="shared" si="2"/>
        <v>0</v>
      </c>
      <c r="I29" s="59" t="s">
        <v>3</v>
      </c>
      <c r="J29" s="126">
        <f t="shared" si="0"/>
        <v>29</v>
      </c>
    </row>
    <row r="30" spans="1:10" ht="19" customHeight="1" thickTop="1" thickBot="1">
      <c r="A30" s="93" t="s">
        <v>32</v>
      </c>
      <c r="B30" s="94"/>
      <c r="C30" s="97">
        <v>-83828721</v>
      </c>
      <c r="D30" s="98">
        <f>-D27</f>
        <v>65612092</v>
      </c>
      <c r="E30" s="25"/>
      <c r="F30" s="34">
        <f>-F9</f>
        <v>144930153</v>
      </c>
      <c r="G30" s="13"/>
      <c r="H30" s="156">
        <f t="shared" si="2"/>
        <v>126713524</v>
      </c>
      <c r="I30" s="155" t="s">
        <v>59</v>
      </c>
      <c r="J30" s="132">
        <f t="shared" si="0"/>
        <v>30</v>
      </c>
    </row>
    <row r="31" spans="1:10" ht="19" customHeight="1" thickTop="1">
      <c r="A31" s="20" t="s">
        <v>91</v>
      </c>
      <c r="B31" s="68"/>
      <c r="C31" s="13">
        <v>855989</v>
      </c>
      <c r="D31" s="3"/>
      <c r="E31" s="25"/>
      <c r="F31" s="30"/>
      <c r="G31" s="3"/>
      <c r="H31" s="17">
        <f t="shared" si="2"/>
        <v>855989</v>
      </c>
      <c r="I31" s="59" t="s">
        <v>3</v>
      </c>
      <c r="J31" s="126">
        <f t="shared" si="0"/>
        <v>31</v>
      </c>
    </row>
    <row r="32" spans="1:10" ht="19" customHeight="1" thickBot="1">
      <c r="A32" s="20" t="s">
        <v>92</v>
      </c>
      <c r="B32" s="68"/>
      <c r="C32" s="13">
        <v>-7008143</v>
      </c>
      <c r="D32" s="3"/>
      <c r="E32" s="25"/>
      <c r="F32" s="31"/>
      <c r="G32" s="3"/>
      <c r="H32" s="17">
        <f t="shared" si="2"/>
        <v>-7008143</v>
      </c>
      <c r="I32" s="59" t="s">
        <v>3</v>
      </c>
      <c r="J32" s="126">
        <f t="shared" si="0"/>
        <v>32</v>
      </c>
    </row>
    <row r="33" spans="1:10" ht="19" customHeight="1" thickTop="1" thickBot="1">
      <c r="A33" s="93" t="s">
        <v>46</v>
      </c>
      <c r="B33" s="94"/>
      <c r="C33" s="97">
        <v>9100432</v>
      </c>
      <c r="D33" s="98">
        <f>-D34</f>
        <v>-4817903</v>
      </c>
      <c r="E33" s="25"/>
      <c r="F33" s="34">
        <f>-126418162-105501334</f>
        <v>-231919496</v>
      </c>
      <c r="G33" s="13">
        <f>'Page 3'!G33</f>
        <v>-2265791</v>
      </c>
      <c r="H33" s="156">
        <f t="shared" si="2"/>
        <v>-229902758</v>
      </c>
      <c r="I33" s="157" t="s">
        <v>59</v>
      </c>
      <c r="J33" s="132">
        <f t="shared" si="0"/>
        <v>33</v>
      </c>
    </row>
    <row r="34" spans="1:10" ht="19" customHeight="1" thickTop="1" thickBot="1">
      <c r="A34" s="93" t="s">
        <v>90</v>
      </c>
      <c r="B34" s="94"/>
      <c r="C34" s="97">
        <v>-4817903</v>
      </c>
      <c r="D34" s="98">
        <f>-C34</f>
        <v>4817903</v>
      </c>
      <c r="E34" s="13"/>
      <c r="F34" s="3"/>
      <c r="G34" s="3"/>
      <c r="H34" s="13">
        <f t="shared" si="2"/>
        <v>0</v>
      </c>
      <c r="I34" s="158" t="s">
        <v>59</v>
      </c>
      <c r="J34" s="132">
        <f t="shared" si="0"/>
        <v>34</v>
      </c>
    </row>
    <row r="35" spans="1:10" ht="19" customHeight="1" thickTop="1">
      <c r="A35" s="93" t="s">
        <v>31</v>
      </c>
      <c r="B35" s="94"/>
      <c r="C35" s="97">
        <v>-22055927</v>
      </c>
      <c r="D35" s="3"/>
      <c r="E35" s="3"/>
      <c r="F35" s="32">
        <v>-36871840</v>
      </c>
      <c r="G35" s="13"/>
      <c r="H35" s="161">
        <f t="shared" si="2"/>
        <v>-58927767</v>
      </c>
      <c r="I35" s="158" t="s">
        <v>59</v>
      </c>
      <c r="J35" s="132">
        <f t="shared" si="0"/>
        <v>35</v>
      </c>
    </row>
    <row r="36" spans="1:10" ht="19" customHeight="1" thickBot="1">
      <c r="A36" s="95" t="s">
        <v>47</v>
      </c>
      <c r="B36" s="96"/>
      <c r="C36" s="99">
        <v>-351147</v>
      </c>
      <c r="D36" s="7"/>
      <c r="E36" s="7"/>
      <c r="F36" s="33">
        <v>-73987149</v>
      </c>
      <c r="G36" s="160">
        <f>-74985093-C36-F36</f>
        <v>-646797</v>
      </c>
      <c r="H36" s="162">
        <f t="shared" si="2"/>
        <v>-74985093</v>
      </c>
      <c r="I36" s="159" t="s">
        <v>59</v>
      </c>
      <c r="J36" s="132">
        <f t="shared" si="0"/>
        <v>36</v>
      </c>
    </row>
    <row r="37" spans="1:10" ht="19" customHeight="1" thickTop="1">
      <c r="A37" s="20" t="s">
        <v>35</v>
      </c>
      <c r="B37" s="68"/>
      <c r="C37" s="3">
        <f>SUM(C19:C36)</f>
        <v>49869635</v>
      </c>
      <c r="D37" s="3">
        <f>SUM(D8:D36)</f>
        <v>0</v>
      </c>
      <c r="E37" s="3">
        <f>SUM(E8:E36)</f>
        <v>0</v>
      </c>
      <c r="F37" s="3">
        <f>SUM(F8:F36)</f>
        <v>0</v>
      </c>
      <c r="G37" s="3">
        <f>SUM(G8:G36)</f>
        <v>0</v>
      </c>
      <c r="H37" s="3">
        <f>SUM(H19:H36)</f>
        <v>49869635</v>
      </c>
      <c r="I37" s="90" t="s">
        <v>78</v>
      </c>
      <c r="J37" s="126">
        <f t="shared" si="0"/>
        <v>37</v>
      </c>
    </row>
    <row r="38" spans="1:10" ht="19" customHeight="1">
      <c r="A38" s="20" t="s">
        <v>33</v>
      </c>
      <c r="B38" s="68"/>
      <c r="C38" s="3">
        <v>-76488658</v>
      </c>
      <c r="D38" s="3"/>
      <c r="E38" s="3">
        <v>0</v>
      </c>
      <c r="F38" s="3"/>
      <c r="G38" s="3"/>
      <c r="H38" s="3">
        <f>IFERROR(C38*1,0)+IFERROR(D38*1,0)+IFERROR(E38*1,0)     +     IFERROR(F38*1,0)+IFERROR(G38*1,0)</f>
        <v>-76488658</v>
      </c>
      <c r="I38" s="59" t="s">
        <v>3</v>
      </c>
      <c r="J38" s="126">
        <f t="shared" si="0"/>
        <v>38</v>
      </c>
    </row>
    <row r="39" spans="1:10" ht="19" customHeight="1">
      <c r="A39" s="21" t="s">
        <v>34</v>
      </c>
      <c r="B39" s="70"/>
      <c r="C39" s="7">
        <v>-4948536</v>
      </c>
      <c r="D39" s="7"/>
      <c r="E39" s="7"/>
      <c r="F39" s="7"/>
      <c r="G39" s="7"/>
      <c r="H39" s="7">
        <f>IFERROR(C39*1,0)+IFERROR(D39*1,0)+IFERROR(E39*1,0)     +     IFERROR(F39*1,0)+IFERROR(G39*1,0)</f>
        <v>-4948536</v>
      </c>
      <c r="I39" s="59" t="s">
        <v>3</v>
      </c>
      <c r="J39" s="126">
        <f t="shared" si="0"/>
        <v>39</v>
      </c>
    </row>
    <row r="40" spans="1:10" ht="19" customHeight="1">
      <c r="A40" s="20" t="s">
        <v>36</v>
      </c>
      <c r="B40" s="68"/>
      <c r="C40" s="3">
        <f t="shared" ref="C40:H40" si="3">SUM(C37:C39)</f>
        <v>-31567559</v>
      </c>
      <c r="D40" s="3">
        <f t="shared" si="3"/>
        <v>0</v>
      </c>
      <c r="E40" s="3">
        <f t="shared" si="3"/>
        <v>0</v>
      </c>
      <c r="F40" s="3">
        <f t="shared" si="3"/>
        <v>0</v>
      </c>
      <c r="G40" s="3">
        <f t="shared" si="3"/>
        <v>0</v>
      </c>
      <c r="H40" s="3">
        <f t="shared" si="3"/>
        <v>-31567559</v>
      </c>
      <c r="I40" s="63" t="s">
        <v>112</v>
      </c>
      <c r="J40" s="126">
        <f t="shared" si="0"/>
        <v>40</v>
      </c>
    </row>
    <row r="41" spans="1:10" ht="19" customHeight="1">
      <c r="A41" s="21" t="s">
        <v>37</v>
      </c>
      <c r="B41" s="70"/>
      <c r="C41" s="7">
        <v>129320545</v>
      </c>
      <c r="D41" s="7"/>
      <c r="E41" s="7"/>
      <c r="F41" s="7"/>
      <c r="G41" s="7"/>
      <c r="H41" s="7">
        <f>IFERROR(C41*1,0)+IFERROR(D41*1,0)+IFERROR(E41*1,0)     +     IFERROR(F41*1,0)+IFERROR(G41*1,0)</f>
        <v>129320545</v>
      </c>
      <c r="I41" s="59" t="s">
        <v>3</v>
      </c>
      <c r="J41" s="126">
        <f t="shared" si="0"/>
        <v>41</v>
      </c>
    </row>
    <row r="42" spans="1:10" ht="19" customHeight="1">
      <c r="A42" s="21" t="s">
        <v>38</v>
      </c>
      <c r="B42" s="70"/>
      <c r="C42" s="7">
        <f t="shared" ref="C42:H42" si="4">SUM(C40:C41)</f>
        <v>97752986</v>
      </c>
      <c r="D42" s="7">
        <f t="shared" si="4"/>
        <v>0</v>
      </c>
      <c r="E42" s="7">
        <f t="shared" si="4"/>
        <v>0</v>
      </c>
      <c r="F42" s="7">
        <f t="shared" si="4"/>
        <v>0</v>
      </c>
      <c r="G42" s="7">
        <f t="shared" si="4"/>
        <v>0</v>
      </c>
      <c r="H42" s="7">
        <f t="shared" si="4"/>
        <v>97752986</v>
      </c>
      <c r="I42" s="63" t="s">
        <v>78</v>
      </c>
      <c r="J42" s="126">
        <f t="shared" si="0"/>
        <v>42</v>
      </c>
    </row>
    <row r="43" spans="1:10" ht="18" customHeight="1">
      <c r="A43" s="185" t="s">
        <v>76</v>
      </c>
      <c r="B43" s="185"/>
      <c r="C43" s="185"/>
      <c r="D43" s="185"/>
      <c r="J43" s="126">
        <f t="shared" si="0"/>
        <v>43</v>
      </c>
    </row>
    <row r="44" spans="1:10" ht="19" customHeight="1">
      <c r="A44" s="186"/>
      <c r="B44" s="186"/>
      <c r="C44" s="186"/>
      <c r="D44" s="186"/>
      <c r="F44" s="57"/>
      <c r="G44" s="42"/>
      <c r="H44" s="16" t="s">
        <v>62</v>
      </c>
      <c r="I44" s="133" t="s">
        <v>58</v>
      </c>
      <c r="J44" s="126">
        <f t="shared" si="0"/>
        <v>44</v>
      </c>
    </row>
    <row r="45" spans="1:10" ht="19" customHeight="1" thickBot="1">
      <c r="A45" s="186"/>
      <c r="B45" s="186"/>
      <c r="C45" s="186"/>
      <c r="D45" s="186"/>
      <c r="F45" s="60"/>
      <c r="G45" s="42"/>
      <c r="H45" s="61" t="s">
        <v>60</v>
      </c>
      <c r="I45" s="59" t="s">
        <v>3</v>
      </c>
      <c r="J45" s="126">
        <f t="shared" si="0"/>
        <v>45</v>
      </c>
    </row>
    <row r="46" spans="1:10" ht="19" customHeight="1" thickTop="1" thickBot="1">
      <c r="A46" s="181" t="s">
        <v>114</v>
      </c>
      <c r="B46" s="74"/>
      <c r="C46" s="10" t="s">
        <v>75</v>
      </c>
      <c r="D46" s="75"/>
      <c r="F46" s="58"/>
      <c r="G46" s="42"/>
      <c r="H46" s="15" t="s">
        <v>61</v>
      </c>
      <c r="I46" s="155" t="s">
        <v>59</v>
      </c>
      <c r="J46" s="132">
        <f t="shared" si="0"/>
        <v>46</v>
      </c>
    </row>
    <row r="47" spans="1:10" ht="18" customHeight="1" thickTop="1">
      <c r="A47" s="182"/>
      <c r="B47" s="74" t="s">
        <v>74</v>
      </c>
      <c r="C47" s="75"/>
      <c r="D47" s="75"/>
      <c r="E47" s="10"/>
      <c r="J47" s="126">
        <f t="shared" si="0"/>
        <v>47</v>
      </c>
    </row>
    <row r="48" spans="1:10" ht="19" customHeight="1" thickBot="1">
      <c r="A48" s="6" t="s">
        <v>7</v>
      </c>
      <c r="B48" s="6" t="s">
        <v>3</v>
      </c>
      <c r="C48" s="6" t="s">
        <v>9</v>
      </c>
      <c r="D48" s="6" t="s">
        <v>2</v>
      </c>
      <c r="E48" s="6" t="s">
        <v>68</v>
      </c>
      <c r="F48" s="6" t="s">
        <v>4</v>
      </c>
      <c r="G48" s="6" t="s">
        <v>6</v>
      </c>
      <c r="H48" s="39" t="s">
        <v>1</v>
      </c>
      <c r="I48" s="124" t="s">
        <v>58</v>
      </c>
      <c r="J48" s="126">
        <f t="shared" si="0"/>
        <v>48</v>
      </c>
    </row>
    <row r="49" spans="1:10" ht="19" customHeight="1" thickTop="1">
      <c r="A49" s="183" t="str">
        <f ca="1">"©"&amp;RIGHT("0"&amp;MONTH(NOW()),2)&amp;"/"&amp;RIGHT("0"&amp;DAY(NOW())   +   0,2)&amp;"/"&amp;YEAR(NOW())&amp;" LAWRENCE GERARD BRUNN, CPA (PA), MBA"</f>
        <v>©06/19/2025 LAWRENCE GERARD BRUNN, CPA (PA), MBA</v>
      </c>
      <c r="B49" s="183"/>
      <c r="C49" s="183"/>
      <c r="D49" s="183"/>
      <c r="E49" s="183"/>
      <c r="F49" s="183"/>
      <c r="G49" s="183"/>
      <c r="H49" s="151" t="s">
        <v>41</v>
      </c>
      <c r="J49" s="126">
        <f t="shared" si="0"/>
        <v>49</v>
      </c>
    </row>
    <row r="50" spans="1:10" ht="19" customHeight="1">
      <c r="A50" s="184"/>
      <c r="B50" s="184"/>
      <c r="C50" s="184"/>
      <c r="D50" s="184"/>
      <c r="E50" s="184"/>
      <c r="F50" s="184"/>
      <c r="G50" s="184"/>
      <c r="H50" s="152" t="s">
        <v>125</v>
      </c>
      <c r="J50" s="126">
        <f t="shared" si="0"/>
        <v>50</v>
      </c>
    </row>
    <row r="51" spans="1:10" ht="19" customHeight="1">
      <c r="A51" s="173" t="s">
        <v>133</v>
      </c>
      <c r="B51" s="174"/>
      <c r="C51" s="174"/>
      <c r="D51" s="174"/>
      <c r="E51" s="174"/>
      <c r="F51" s="174"/>
      <c r="G51" s="175"/>
      <c r="H51" s="153" t="s">
        <v>128</v>
      </c>
      <c r="J51" s="126">
        <f t="shared" si="0"/>
        <v>51</v>
      </c>
    </row>
    <row r="52" spans="1:10" ht="19" customHeight="1">
      <c r="A52" s="171" t="s">
        <v>131</v>
      </c>
      <c r="B52" s="171"/>
      <c r="C52" s="171"/>
      <c r="D52" s="171"/>
      <c r="E52" s="171"/>
      <c r="F52" s="171"/>
      <c r="G52" s="172"/>
      <c r="H52" s="152" t="s">
        <v>129</v>
      </c>
      <c r="J52" s="126">
        <f t="shared" si="0"/>
        <v>52</v>
      </c>
    </row>
    <row r="53" spans="1:10" ht="19" customHeight="1" thickBot="1">
      <c r="A53" s="171"/>
      <c r="B53" s="171"/>
      <c r="C53" s="171"/>
      <c r="D53" s="171"/>
      <c r="E53" s="171"/>
      <c r="F53" s="171"/>
      <c r="G53" s="172"/>
      <c r="H53" s="154" t="s">
        <v>130</v>
      </c>
      <c r="J53" s="126">
        <f t="shared" si="0"/>
        <v>53</v>
      </c>
    </row>
    <row r="54" spans="1:10" ht="19" customHeight="1" thickTop="1">
      <c r="A54" s="102" t="s">
        <v>96</v>
      </c>
      <c r="B54" s="92" t="s">
        <v>102</v>
      </c>
      <c r="C54" s="103" t="s">
        <v>99</v>
      </c>
      <c r="D54" s="105" t="s">
        <v>100</v>
      </c>
      <c r="E54" s="103"/>
      <c r="F54" s="104"/>
      <c r="G54" s="14"/>
      <c r="H54" s="137" t="s">
        <v>113</v>
      </c>
      <c r="I54" s="63" t="s">
        <v>78</v>
      </c>
      <c r="J54" s="126">
        <f t="shared" si="0"/>
        <v>54</v>
      </c>
    </row>
    <row r="55" spans="1:10" ht="19" customHeight="1">
      <c r="A55" s="87" t="s">
        <v>93</v>
      </c>
      <c r="B55" s="91" t="s">
        <v>85</v>
      </c>
      <c r="C55" s="81" t="s">
        <v>83</v>
      </c>
      <c r="D55" s="82" t="s">
        <v>39</v>
      </c>
      <c r="E55" s="83" t="s">
        <v>20</v>
      </c>
      <c r="F55" s="84" t="s">
        <v>98</v>
      </c>
      <c r="G55" s="85" t="s">
        <v>44</v>
      </c>
      <c r="H55" s="86" t="s">
        <v>84</v>
      </c>
      <c r="J55" s="126">
        <f t="shared" si="0"/>
        <v>55</v>
      </c>
    </row>
    <row r="56" spans="1:10" ht="19" customHeight="1">
      <c r="A56" s="88" t="s">
        <v>88</v>
      </c>
      <c r="B56" s="18">
        <f>H56-C56</f>
        <v>228362507</v>
      </c>
      <c r="C56" s="18">
        <f t="shared" ref="C56:H56" si="5">SUMIF($I$8:$I$41,$I56,C$8:C$41)-C57</f>
        <v>144684275</v>
      </c>
      <c r="D56" s="18">
        <f t="shared" si="5"/>
        <v>0</v>
      </c>
      <c r="E56" s="18">
        <f t="shared" si="5"/>
        <v>27601587</v>
      </c>
      <c r="F56" s="18">
        <f t="shared" si="5"/>
        <v>197848332</v>
      </c>
      <c r="G56" s="18">
        <f t="shared" si="5"/>
        <v>2912588</v>
      </c>
      <c r="H56" s="18">
        <f t="shared" si="5"/>
        <v>373046782</v>
      </c>
      <c r="I56" s="134" t="s">
        <v>58</v>
      </c>
      <c r="J56" s="126">
        <f t="shared" si="0"/>
        <v>56</v>
      </c>
    </row>
    <row r="57" spans="1:10" ht="19" customHeight="1">
      <c r="A57" s="27" t="s">
        <v>89</v>
      </c>
      <c r="B57" s="4">
        <f t="shared" ref="B57:B59" si="6">H57-C57</f>
        <v>0</v>
      </c>
      <c r="C57" s="4">
        <f>C8+C10</f>
        <v>-65612091</v>
      </c>
      <c r="D57" s="4">
        <f>D8+D10</f>
        <v>0</v>
      </c>
      <c r="E57" s="4">
        <f>E8+E10</f>
        <v>0</v>
      </c>
      <c r="F57" s="4">
        <f>F8+F10</f>
        <v>0</v>
      </c>
      <c r="G57" s="4">
        <f>IFERROR(G8*1,0)+IFERROR(G10*1,0)</f>
        <v>0</v>
      </c>
      <c r="H57" s="9">
        <f>H8+H10</f>
        <v>-65612091</v>
      </c>
      <c r="I57" s="135" t="s">
        <v>58</v>
      </c>
      <c r="J57" s="129">
        <f t="shared" si="0"/>
        <v>57</v>
      </c>
    </row>
    <row r="58" spans="1:10" ht="19" customHeight="1" thickBot="1">
      <c r="A58" s="89" t="s">
        <v>87</v>
      </c>
      <c r="B58" s="3">
        <f t="shared" si="6"/>
        <v>-27601587</v>
      </c>
      <c r="C58" s="3">
        <f t="shared" ref="C58:C59" si="7">SUMIF($I$8:$I$41,$I58,C$8:C$41)</f>
        <v>55021976</v>
      </c>
      <c r="D58" s="3">
        <f t="shared" ref="D58:H59" si="8">SUMIF($I$8:$I$41,$I58,D$8:D$41)</f>
        <v>0</v>
      </c>
      <c r="E58" s="3">
        <f t="shared" si="8"/>
        <v>-27601587</v>
      </c>
      <c r="F58" s="3">
        <f t="shared" si="8"/>
        <v>0</v>
      </c>
      <c r="G58" s="3">
        <f t="shared" si="8"/>
        <v>0</v>
      </c>
      <c r="H58" s="3">
        <f t="shared" si="8"/>
        <v>27420389</v>
      </c>
      <c r="I58" s="59" t="s">
        <v>3</v>
      </c>
      <c r="J58" s="126">
        <f t="shared" si="0"/>
        <v>58</v>
      </c>
    </row>
    <row r="59" spans="1:10" ht="19" customHeight="1" thickTop="1" thickBot="1">
      <c r="A59" s="21" t="s">
        <v>79</v>
      </c>
      <c r="B59" s="7">
        <f t="shared" si="6"/>
        <v>-200760920</v>
      </c>
      <c r="C59" s="7">
        <f t="shared" si="7"/>
        <v>-36341174</v>
      </c>
      <c r="D59" s="7">
        <f t="shared" si="8"/>
        <v>0</v>
      </c>
      <c r="E59" s="7">
        <f t="shared" si="8"/>
        <v>0</v>
      </c>
      <c r="F59" s="7">
        <f t="shared" si="8"/>
        <v>-197848332</v>
      </c>
      <c r="G59" s="7">
        <f t="shared" si="8"/>
        <v>-2912588</v>
      </c>
      <c r="H59" s="24">
        <f t="shared" si="8"/>
        <v>-237102094</v>
      </c>
      <c r="I59" s="155" t="s">
        <v>59</v>
      </c>
      <c r="J59" s="132">
        <f t="shared" si="0"/>
        <v>59</v>
      </c>
    </row>
    <row r="60" spans="1:10" ht="19" customHeight="1" thickTop="1">
      <c r="A60" s="21" t="s">
        <v>77</v>
      </c>
      <c r="B60" s="7">
        <f>SUM(B56:B59)</f>
        <v>0</v>
      </c>
      <c r="C60" s="7">
        <f>SUM(C56:C59)</f>
        <v>97752986</v>
      </c>
      <c r="D60" s="7">
        <f t="shared" ref="D60:H60" si="9">SUM(D56:D59)</f>
        <v>0</v>
      </c>
      <c r="E60" s="7">
        <f t="shared" si="9"/>
        <v>0</v>
      </c>
      <c r="F60" s="7">
        <f t="shared" si="9"/>
        <v>0</v>
      </c>
      <c r="G60" s="7">
        <f t="shared" si="9"/>
        <v>0</v>
      </c>
      <c r="H60" s="7">
        <f t="shared" si="9"/>
        <v>97752986</v>
      </c>
      <c r="I60" s="63" t="s">
        <v>78</v>
      </c>
      <c r="J60" s="130">
        <f t="shared" si="0"/>
        <v>60</v>
      </c>
    </row>
    <row r="61" spans="1:10" ht="19" customHeight="1">
      <c r="A61" s="2" t="s">
        <v>0</v>
      </c>
    </row>
    <row r="62" spans="1:10" ht="19" customHeight="1">
      <c r="A62" s="2" t="s">
        <v>0</v>
      </c>
    </row>
    <row r="63" spans="1:10" ht="19" customHeight="1">
      <c r="A63" s="2" t="s">
        <v>0</v>
      </c>
    </row>
  </sheetData>
  <mergeCells count="9">
    <mergeCell ref="A52:G53"/>
    <mergeCell ref="A51:G51"/>
    <mergeCell ref="B3:B7"/>
    <mergeCell ref="A18:B18"/>
    <mergeCell ref="A46:A47"/>
    <mergeCell ref="A49:G50"/>
    <mergeCell ref="A43:D45"/>
    <mergeCell ref="B16:B17"/>
    <mergeCell ref="A16:A17"/>
  </mergeCells>
  <conditionalFormatting sqref="A1:L1048576">
    <cfRule type="cellIs" dxfId="5" priority="11" operator="equal">
      <formula>0</formula>
    </cfRule>
    <cfRule type="cellIs" dxfId="4" priority="1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50E9-E601-EC42-A202-FAF204005626}">
  <sheetPr>
    <tabColor rgb="FFEFFFC4"/>
  </sheetPr>
  <dimension ref="A1:L63"/>
  <sheetViews>
    <sheetView zoomScaleNormal="100" workbookViewId="0"/>
  </sheetViews>
  <sheetFormatPr baseColWidth="10" defaultColWidth="13.83203125" defaultRowHeight="19" customHeight="1"/>
  <cols>
    <col min="1" max="1" width="31.6640625" style="2" customWidth="1"/>
    <col min="2" max="2" width="17.33203125" style="5" customWidth="1"/>
    <col min="3" max="4" width="14" style="1" customWidth="1"/>
    <col min="5" max="5" width="13.33203125" style="1" customWidth="1"/>
    <col min="6" max="6" width="13.1640625" style="1" bestFit="1" customWidth="1"/>
    <col min="7" max="7" width="13.5" style="1" bestFit="1" customWidth="1"/>
    <col min="8" max="8" width="13.83203125" style="1" customWidth="1"/>
    <col min="9" max="9" width="2.83203125" style="1" customWidth="1"/>
    <col min="10" max="10" width="3.1640625" style="1" customWidth="1"/>
    <col min="12" max="16384" width="13.83203125" style="1"/>
  </cols>
  <sheetData>
    <row r="1" spans="1:12" ht="19" customHeight="1" thickTop="1">
      <c r="A1" s="8" t="s">
        <v>11</v>
      </c>
      <c r="B1" s="1"/>
      <c r="C1" s="140" t="s">
        <v>104</v>
      </c>
      <c r="D1" s="46" t="s">
        <v>86</v>
      </c>
      <c r="E1" s="38" t="s">
        <v>19</v>
      </c>
      <c r="F1" s="35" t="s">
        <v>5</v>
      </c>
      <c r="G1" s="52" t="s">
        <v>42</v>
      </c>
      <c r="H1" s="141" t="s">
        <v>124</v>
      </c>
      <c r="I1" s="5"/>
      <c r="J1" s="125">
        <v>1</v>
      </c>
      <c r="K1" t="s">
        <v>0</v>
      </c>
      <c r="L1" s="1">
        <f>97752986-C42</f>
        <v>0</v>
      </c>
    </row>
    <row r="2" spans="1:12" ht="19" customHeight="1">
      <c r="A2" s="29" t="s">
        <v>21</v>
      </c>
      <c r="B2" s="1"/>
      <c r="C2" s="142" t="s">
        <v>57</v>
      </c>
      <c r="D2" s="47" t="s">
        <v>55</v>
      </c>
      <c r="E2" s="107" t="s">
        <v>40</v>
      </c>
      <c r="F2" s="143" t="s">
        <v>125</v>
      </c>
      <c r="G2" s="53" t="s">
        <v>104</v>
      </c>
      <c r="H2" s="144" t="s">
        <v>57</v>
      </c>
      <c r="I2" s="5"/>
      <c r="J2" s="126">
        <f t="shared" ref="J2:J60" si="0">J1+1</f>
        <v>2</v>
      </c>
      <c r="L2" s="1">
        <f>97752986-H42</f>
        <v>0</v>
      </c>
    </row>
    <row r="3" spans="1:12" ht="19" customHeight="1">
      <c r="A3" s="8" t="s">
        <v>12</v>
      </c>
      <c r="B3" s="176" t="s">
        <v>82</v>
      </c>
      <c r="C3" s="145" t="s">
        <v>15</v>
      </c>
      <c r="D3" s="48" t="s">
        <v>56</v>
      </c>
      <c r="E3" s="19" t="s">
        <v>20</v>
      </c>
      <c r="F3" s="146" t="s">
        <v>20</v>
      </c>
      <c r="G3" s="53" t="s">
        <v>48</v>
      </c>
      <c r="H3" s="145" t="s">
        <v>15</v>
      </c>
      <c r="I3" s="5"/>
      <c r="J3" s="126">
        <f t="shared" si="0"/>
        <v>3</v>
      </c>
    </row>
    <row r="4" spans="1:12" ht="19" customHeight="1">
      <c r="A4" s="29" t="s">
        <v>13</v>
      </c>
      <c r="B4" s="177"/>
      <c r="C4" s="145" t="s">
        <v>51</v>
      </c>
      <c r="D4" s="47" t="s">
        <v>53</v>
      </c>
      <c r="E4" s="19" t="s">
        <v>118</v>
      </c>
      <c r="F4" s="36" t="s">
        <v>126</v>
      </c>
      <c r="G4" s="53" t="s">
        <v>43</v>
      </c>
      <c r="H4" s="145" t="s">
        <v>51</v>
      </c>
      <c r="I4" s="5"/>
      <c r="J4" s="126">
        <f t="shared" si="0"/>
        <v>4</v>
      </c>
    </row>
    <row r="5" spans="1:12" ht="19" customHeight="1" thickBot="1">
      <c r="A5" s="8" t="s">
        <v>10</v>
      </c>
      <c r="B5" s="177"/>
      <c r="C5" s="147" t="s">
        <v>50</v>
      </c>
      <c r="D5" s="49" t="s">
        <v>54</v>
      </c>
      <c r="E5" s="41" t="s">
        <v>97</v>
      </c>
      <c r="F5" s="37" t="s">
        <v>127</v>
      </c>
      <c r="G5" s="53" t="s">
        <v>49</v>
      </c>
      <c r="H5" s="147" t="s">
        <v>50</v>
      </c>
      <c r="I5" s="5"/>
      <c r="J5" s="126">
        <f t="shared" si="0"/>
        <v>5</v>
      </c>
    </row>
    <row r="6" spans="1:12" ht="19" customHeight="1" thickTop="1" thickBot="1">
      <c r="A6" s="67" t="s">
        <v>18</v>
      </c>
      <c r="B6" s="177"/>
      <c r="C6" s="148" t="s">
        <v>63</v>
      </c>
      <c r="D6" s="50" t="s">
        <v>64</v>
      </c>
      <c r="E6" s="43" t="s">
        <v>65</v>
      </c>
      <c r="F6" s="45" t="s">
        <v>66</v>
      </c>
      <c r="G6" s="54" t="s">
        <v>52</v>
      </c>
      <c r="H6" s="148" t="s">
        <v>67</v>
      </c>
      <c r="I6" s="44"/>
      <c r="J6" s="127">
        <f t="shared" si="0"/>
        <v>6</v>
      </c>
    </row>
    <row r="7" spans="1:12" ht="19" customHeight="1" thickTop="1">
      <c r="A7" s="73" t="s">
        <v>121</v>
      </c>
      <c r="B7" s="178"/>
      <c r="C7" s="149" t="s">
        <v>122</v>
      </c>
      <c r="D7" s="76" t="s">
        <v>39</v>
      </c>
      <c r="E7" s="65" t="s">
        <v>20</v>
      </c>
      <c r="F7" s="77" t="s">
        <v>98</v>
      </c>
      <c r="G7" s="66" t="s">
        <v>44</v>
      </c>
      <c r="H7" s="150" t="s">
        <v>123</v>
      </c>
      <c r="I7" s="71"/>
      <c r="J7" s="128">
        <f t="shared" si="0"/>
        <v>7</v>
      </c>
    </row>
    <row r="8" spans="1:12" ht="19" customHeight="1">
      <c r="A8" s="136" t="s">
        <v>73</v>
      </c>
      <c r="B8" s="78"/>
      <c r="C8" s="163">
        <v>-65612091</v>
      </c>
      <c r="D8" s="22"/>
      <c r="E8" s="4">
        <f>-C8</f>
        <v>65612091</v>
      </c>
      <c r="F8" s="4"/>
      <c r="G8" s="40"/>
      <c r="H8" s="163">
        <f t="shared" ref="H8:H14" si="1">IFERROR(C8*1,0)+IFERROR(D8*1,0)+IFERROR(E8*1,0)     +     IFERROR(F8*1,0)+IFERROR(G8*1,0)</f>
        <v>0</v>
      </c>
      <c r="I8" s="167" t="s">
        <v>58</v>
      </c>
      <c r="J8" s="129">
        <f t="shared" si="0"/>
        <v>8</v>
      </c>
    </row>
    <row r="9" spans="1:12" ht="19" customHeight="1">
      <c r="A9" s="138" t="s">
        <v>69</v>
      </c>
      <c r="B9" s="63"/>
      <c r="C9" s="164">
        <v>1301592225</v>
      </c>
      <c r="D9" s="17">
        <v>-285582</v>
      </c>
      <c r="E9" s="123" t="s">
        <v>14</v>
      </c>
      <c r="F9" s="3">
        <v>-144930153</v>
      </c>
      <c r="G9" s="13"/>
      <c r="H9" s="164">
        <f t="shared" si="1"/>
        <v>1156376490</v>
      </c>
      <c r="I9" s="168" t="s">
        <v>58</v>
      </c>
      <c r="J9" s="126">
        <f t="shared" si="0"/>
        <v>9</v>
      </c>
    </row>
    <row r="10" spans="1:12" ht="19" customHeight="1">
      <c r="A10" s="136" t="s">
        <v>101</v>
      </c>
      <c r="B10" s="78"/>
      <c r="C10" s="163">
        <v>0</v>
      </c>
      <c r="D10" s="22">
        <v>0</v>
      </c>
      <c r="E10" s="121">
        <f>-E8</f>
        <v>-65612091</v>
      </c>
      <c r="F10" s="4"/>
      <c r="G10" s="40" t="s">
        <v>45</v>
      </c>
      <c r="H10" s="170">
        <f t="shared" si="1"/>
        <v>-65612091</v>
      </c>
      <c r="I10" s="168" t="s">
        <v>58</v>
      </c>
      <c r="J10" s="129">
        <f t="shared" si="0"/>
        <v>10</v>
      </c>
    </row>
    <row r="11" spans="1:12" ht="19" customHeight="1">
      <c r="A11" s="138" t="s">
        <v>70</v>
      </c>
      <c r="B11" s="63"/>
      <c r="C11" s="164">
        <v>7828194</v>
      </c>
      <c r="D11" s="51"/>
      <c r="E11" s="120" t="s">
        <v>109</v>
      </c>
      <c r="F11" s="25"/>
      <c r="G11" s="55"/>
      <c r="H11" s="164">
        <f t="shared" si="1"/>
        <v>7828194</v>
      </c>
      <c r="I11" s="168" t="s">
        <v>58</v>
      </c>
      <c r="J11" s="126">
        <f t="shared" si="0"/>
        <v>11</v>
      </c>
    </row>
    <row r="12" spans="1:12" ht="19" customHeight="1">
      <c r="A12" s="138" t="s">
        <v>117</v>
      </c>
      <c r="B12" s="63"/>
      <c r="C12" s="164">
        <v>81869709</v>
      </c>
      <c r="D12" s="51"/>
      <c r="E12" s="122" t="s">
        <v>110</v>
      </c>
      <c r="F12" s="25"/>
      <c r="G12" s="55"/>
      <c r="H12" s="164">
        <f t="shared" si="1"/>
        <v>81869709</v>
      </c>
      <c r="I12" s="168" t="s">
        <v>58</v>
      </c>
      <c r="J12" s="126">
        <f t="shared" si="0"/>
        <v>12</v>
      </c>
    </row>
    <row r="13" spans="1:12" ht="19" customHeight="1">
      <c r="A13" s="62" t="s">
        <v>71</v>
      </c>
      <c r="B13" s="63"/>
      <c r="C13" s="164">
        <v>-1309924942</v>
      </c>
      <c r="D13" s="17">
        <v>-1898418</v>
      </c>
      <c r="E13" s="3">
        <f>-E20-E21-E22-E24-E38</f>
        <v>47493325</v>
      </c>
      <c r="F13" s="3">
        <f>-SUM(F33:F36)</f>
        <v>342778485</v>
      </c>
      <c r="G13" s="13">
        <f>-G33-G36</f>
        <v>2912588</v>
      </c>
      <c r="H13" s="164">
        <f t="shared" si="1"/>
        <v>-918638962</v>
      </c>
      <c r="I13" s="168" t="s">
        <v>58</v>
      </c>
      <c r="J13" s="126">
        <f t="shared" si="0"/>
        <v>13</v>
      </c>
    </row>
    <row r="14" spans="1:12" ht="19" customHeight="1" thickBot="1">
      <c r="A14" s="139" t="s">
        <v>72</v>
      </c>
      <c r="B14" s="79"/>
      <c r="C14" s="165">
        <v>63319089</v>
      </c>
      <c r="D14" s="51">
        <f>-D9-D13</f>
        <v>2184000</v>
      </c>
      <c r="E14" s="26">
        <f>-E28-E29</f>
        <v>-19891738</v>
      </c>
      <c r="F14" s="25"/>
      <c r="G14" s="55"/>
      <c r="H14" s="164">
        <f t="shared" si="1"/>
        <v>45611351</v>
      </c>
      <c r="I14" s="169" t="s">
        <v>58</v>
      </c>
      <c r="J14" s="126">
        <f t="shared" si="0"/>
        <v>14</v>
      </c>
    </row>
    <row r="15" spans="1:12" ht="19" customHeight="1" thickTop="1" thickBot="1">
      <c r="A15" s="100" t="s">
        <v>95</v>
      </c>
      <c r="B15" s="80"/>
      <c r="C15" s="166">
        <f>SUM(C8:C14)</f>
        <v>79072184</v>
      </c>
      <c r="D15" s="17"/>
      <c r="E15" s="25"/>
      <c r="F15" s="3"/>
      <c r="G15" s="13"/>
      <c r="H15" s="166">
        <f>SUM(H8:H14)</f>
        <v>307434691</v>
      </c>
      <c r="I15" s="90"/>
      <c r="J15" s="126">
        <f t="shared" si="0"/>
        <v>15</v>
      </c>
    </row>
    <row r="16" spans="1:12" ht="19" customHeight="1" thickTop="1">
      <c r="A16" s="189" t="s">
        <v>94</v>
      </c>
      <c r="B16" s="187">
        <f>C8+C9+C10</f>
        <v>1235980134</v>
      </c>
      <c r="C16" s="72" t="s">
        <v>14</v>
      </c>
      <c r="D16" s="3"/>
      <c r="E16" s="25"/>
      <c r="F16" s="3"/>
      <c r="G16" s="3"/>
      <c r="H16" s="56" t="s">
        <v>14</v>
      </c>
      <c r="I16" s="59"/>
      <c r="J16" s="126">
        <f t="shared" si="0"/>
        <v>16</v>
      </c>
    </row>
    <row r="17" spans="1:10" ht="19" customHeight="1">
      <c r="A17" s="190"/>
      <c r="B17" s="188"/>
      <c r="C17" s="72" t="s">
        <v>14</v>
      </c>
      <c r="D17" s="3"/>
      <c r="E17" s="25"/>
      <c r="F17" s="3"/>
      <c r="G17" s="3"/>
      <c r="H17" s="56" t="s">
        <v>14</v>
      </c>
      <c r="I17" s="59"/>
      <c r="J17" s="126">
        <f t="shared" si="0"/>
        <v>17</v>
      </c>
    </row>
    <row r="18" spans="1:10" ht="19" customHeight="1">
      <c r="A18" s="179" t="s">
        <v>16</v>
      </c>
      <c r="B18" s="180"/>
      <c r="C18" s="109" t="s">
        <v>120</v>
      </c>
      <c r="D18" s="3"/>
      <c r="E18" s="25"/>
      <c r="F18" s="193" t="s">
        <v>107</v>
      </c>
      <c r="G18" s="194"/>
      <c r="H18" s="108" t="s">
        <v>119</v>
      </c>
      <c r="I18" s="59"/>
      <c r="J18" s="126">
        <f t="shared" si="0"/>
        <v>18</v>
      </c>
    </row>
    <row r="19" spans="1:10" ht="19" customHeight="1">
      <c r="A19" s="101" t="s">
        <v>8</v>
      </c>
      <c r="B19" s="64"/>
      <c r="C19" s="23">
        <f>C15</f>
        <v>79072184</v>
      </c>
      <c r="D19" s="3"/>
      <c r="E19" s="25"/>
      <c r="F19" s="193"/>
      <c r="G19" s="194"/>
      <c r="H19" s="18">
        <f>H15</f>
        <v>307434691</v>
      </c>
      <c r="I19" s="90"/>
      <c r="J19" s="126">
        <f t="shared" si="0"/>
        <v>19</v>
      </c>
    </row>
    <row r="20" spans="1:10" ht="19" customHeight="1">
      <c r="A20" s="20" t="s">
        <v>23</v>
      </c>
      <c r="B20" s="68"/>
      <c r="C20" s="13">
        <v>64277637</v>
      </c>
      <c r="D20" s="3"/>
      <c r="E20" s="3">
        <f>-C20</f>
        <v>-64277637</v>
      </c>
      <c r="F20" s="193"/>
      <c r="G20" s="194"/>
      <c r="H20" s="3">
        <f t="shared" ref="H20:H36" si="2">IFERROR(C20*1,0)+IFERROR(D20*1,0)+IFERROR(E20*1,0)     +     IFERROR(F20*1,0)+IFERROR(G20*1,0)</f>
        <v>0</v>
      </c>
      <c r="I20" s="59" t="s">
        <v>3</v>
      </c>
      <c r="J20" s="126">
        <f t="shared" si="0"/>
        <v>20</v>
      </c>
    </row>
    <row r="21" spans="1:10" ht="19" customHeight="1">
      <c r="A21" s="20" t="s">
        <v>24</v>
      </c>
      <c r="B21" s="68"/>
      <c r="C21" s="13">
        <v>164530</v>
      </c>
      <c r="D21" s="3"/>
      <c r="E21" s="3">
        <f>-C21</f>
        <v>-164530</v>
      </c>
      <c r="F21" s="193"/>
      <c r="G21" s="194"/>
      <c r="H21" s="3">
        <f t="shared" si="2"/>
        <v>0</v>
      </c>
      <c r="I21" s="59" t="s">
        <v>3</v>
      </c>
      <c r="J21" s="126">
        <f t="shared" si="0"/>
        <v>21</v>
      </c>
    </row>
    <row r="22" spans="1:10" ht="19" customHeight="1">
      <c r="A22" s="20" t="s">
        <v>25</v>
      </c>
      <c r="B22" s="68"/>
      <c r="C22" s="13">
        <v>-679102</v>
      </c>
      <c r="D22" s="3"/>
      <c r="E22" s="3">
        <f>-C22</f>
        <v>679102</v>
      </c>
      <c r="F22" s="193"/>
      <c r="G22" s="194"/>
      <c r="H22" s="3">
        <f t="shared" si="2"/>
        <v>0</v>
      </c>
      <c r="I22" s="59" t="s">
        <v>3</v>
      </c>
      <c r="J22" s="126">
        <f t="shared" si="0"/>
        <v>22</v>
      </c>
    </row>
    <row r="23" spans="1:10" ht="19" customHeight="1">
      <c r="A23" s="20" t="s">
        <v>26</v>
      </c>
      <c r="B23" s="68"/>
      <c r="C23" s="13">
        <v>-3330349</v>
      </c>
      <c r="D23" s="3"/>
      <c r="E23" s="25"/>
      <c r="F23" s="193"/>
      <c r="G23" s="194"/>
      <c r="H23" s="3">
        <f t="shared" si="2"/>
        <v>-3330349</v>
      </c>
      <c r="I23" s="59" t="s">
        <v>3</v>
      </c>
      <c r="J23" s="126">
        <f t="shared" si="0"/>
        <v>23</v>
      </c>
    </row>
    <row r="24" spans="1:10" ht="19" customHeight="1">
      <c r="A24" s="20" t="s">
        <v>22</v>
      </c>
      <c r="B24" s="68"/>
      <c r="C24" s="13">
        <v>-14085740</v>
      </c>
      <c r="D24" s="3"/>
      <c r="E24" s="3">
        <f>-C24</f>
        <v>14085740</v>
      </c>
      <c r="F24" s="193"/>
      <c r="G24" s="194"/>
      <c r="H24" s="3">
        <f t="shared" si="2"/>
        <v>0</v>
      </c>
      <c r="I24" s="59" t="s">
        <v>3</v>
      </c>
      <c r="J24" s="126">
        <f t="shared" si="0"/>
        <v>24</v>
      </c>
    </row>
    <row r="25" spans="1:10" ht="19" customHeight="1">
      <c r="A25" s="20" t="s">
        <v>27</v>
      </c>
      <c r="B25" s="68"/>
      <c r="C25" s="13">
        <v>-13198080</v>
      </c>
      <c r="D25" s="3"/>
      <c r="E25" s="3"/>
      <c r="F25" s="193"/>
      <c r="G25" s="194"/>
      <c r="H25" s="3">
        <f t="shared" si="2"/>
        <v>-13198080</v>
      </c>
      <c r="I25" s="59" t="s">
        <v>3</v>
      </c>
      <c r="J25" s="126">
        <f t="shared" si="0"/>
        <v>25</v>
      </c>
    </row>
    <row r="26" spans="1:10" ht="19" customHeight="1" thickBot="1">
      <c r="A26" s="20" t="s">
        <v>28</v>
      </c>
      <c r="B26" s="68"/>
      <c r="C26" s="13">
        <v>2217621</v>
      </c>
      <c r="D26" s="3"/>
      <c r="E26" s="3"/>
      <c r="F26" s="193"/>
      <c r="G26" s="194"/>
      <c r="H26" s="3">
        <f t="shared" si="2"/>
        <v>2217621</v>
      </c>
      <c r="I26" s="59" t="s">
        <v>3</v>
      </c>
      <c r="J26" s="126">
        <f t="shared" si="0"/>
        <v>26</v>
      </c>
    </row>
    <row r="27" spans="1:10" ht="19" customHeight="1" thickTop="1" thickBot="1">
      <c r="A27" s="136" t="s">
        <v>17</v>
      </c>
      <c r="B27" s="69"/>
      <c r="C27" s="12">
        <v>0</v>
      </c>
      <c r="D27" s="4">
        <f>-C27</f>
        <v>0</v>
      </c>
      <c r="E27" s="28"/>
      <c r="F27" s="193"/>
      <c r="G27" s="194"/>
      <c r="H27" s="12">
        <f t="shared" si="2"/>
        <v>0</v>
      </c>
      <c r="I27" s="155" t="s">
        <v>59</v>
      </c>
      <c r="J27" s="131">
        <f t="shared" si="0"/>
        <v>27</v>
      </c>
    </row>
    <row r="28" spans="1:10" ht="19" customHeight="1" thickTop="1">
      <c r="A28" s="20" t="s">
        <v>29</v>
      </c>
      <c r="B28" s="68"/>
      <c r="C28" s="13">
        <v>-11327598</v>
      </c>
      <c r="D28" s="3"/>
      <c r="E28" s="3">
        <f>-C28</f>
        <v>11327598</v>
      </c>
      <c r="F28" s="193"/>
      <c r="G28" s="194"/>
      <c r="H28" s="3">
        <f t="shared" si="2"/>
        <v>0</v>
      </c>
      <c r="I28" s="59" t="s">
        <v>3</v>
      </c>
      <c r="J28" s="126">
        <f t="shared" si="0"/>
        <v>28</v>
      </c>
    </row>
    <row r="29" spans="1:10" ht="19" customHeight="1" thickBot="1">
      <c r="A29" s="20" t="s">
        <v>30</v>
      </c>
      <c r="B29" s="68"/>
      <c r="C29" s="13">
        <v>-8564140</v>
      </c>
      <c r="D29" s="3"/>
      <c r="E29" s="3">
        <f>-C29</f>
        <v>8564140</v>
      </c>
      <c r="F29" s="193"/>
      <c r="G29" s="194"/>
      <c r="H29" s="3">
        <f t="shared" si="2"/>
        <v>0</v>
      </c>
      <c r="I29" s="59" t="s">
        <v>3</v>
      </c>
      <c r="J29" s="126">
        <f t="shared" si="0"/>
        <v>29</v>
      </c>
    </row>
    <row r="30" spans="1:10" ht="19" customHeight="1" thickTop="1" thickBot="1">
      <c r="A30" s="93" t="s">
        <v>32</v>
      </c>
      <c r="B30" s="94"/>
      <c r="C30" s="97">
        <v>-18216629</v>
      </c>
      <c r="D30" s="98">
        <f>-D27</f>
        <v>0</v>
      </c>
      <c r="E30" s="25"/>
      <c r="F30" s="34">
        <f>-F9</f>
        <v>144930153</v>
      </c>
      <c r="G30" s="13"/>
      <c r="H30" s="156">
        <f t="shared" si="2"/>
        <v>126713524</v>
      </c>
      <c r="I30" s="155" t="s">
        <v>59</v>
      </c>
      <c r="J30" s="132">
        <f t="shared" si="0"/>
        <v>30</v>
      </c>
    </row>
    <row r="31" spans="1:10" ht="19" customHeight="1" thickTop="1">
      <c r="A31" s="20" t="s">
        <v>91</v>
      </c>
      <c r="B31" s="68"/>
      <c r="C31" s="13">
        <v>855989</v>
      </c>
      <c r="D31" s="3"/>
      <c r="E31" s="25"/>
      <c r="F31" s="30"/>
      <c r="G31" s="3"/>
      <c r="H31" s="17">
        <f t="shared" si="2"/>
        <v>855989</v>
      </c>
      <c r="I31" s="59" t="s">
        <v>3</v>
      </c>
      <c r="J31" s="126">
        <f t="shared" si="0"/>
        <v>31</v>
      </c>
    </row>
    <row r="32" spans="1:10" ht="19" customHeight="1" thickBot="1">
      <c r="A32" s="20" t="s">
        <v>92</v>
      </c>
      <c r="B32" s="68"/>
      <c r="C32" s="13">
        <v>-7008143</v>
      </c>
      <c r="D32" s="3"/>
      <c r="E32" s="25"/>
      <c r="F32" s="31"/>
      <c r="G32" s="3"/>
      <c r="H32" s="17">
        <f t="shared" si="2"/>
        <v>-7008143</v>
      </c>
      <c r="I32" s="59" t="s">
        <v>3</v>
      </c>
      <c r="J32" s="126">
        <f t="shared" si="0"/>
        <v>32</v>
      </c>
    </row>
    <row r="33" spans="1:10" ht="19" customHeight="1" thickTop="1" thickBot="1">
      <c r="A33" s="93" t="s">
        <v>46</v>
      </c>
      <c r="B33" s="94"/>
      <c r="C33" s="97">
        <v>4282529</v>
      </c>
      <c r="D33" s="98">
        <v>0</v>
      </c>
      <c r="E33" s="25"/>
      <c r="F33" s="34">
        <v>-231919496</v>
      </c>
      <c r="G33" s="13">
        <f>-229902758-C33-F33</f>
        <v>-2265791</v>
      </c>
      <c r="H33" s="156">
        <f t="shared" si="2"/>
        <v>-229902758</v>
      </c>
      <c r="I33" s="157" t="s">
        <v>59</v>
      </c>
      <c r="J33" s="132">
        <f t="shared" si="0"/>
        <v>33</v>
      </c>
    </row>
    <row r="34" spans="1:10" ht="19" customHeight="1" thickTop="1" thickBot="1">
      <c r="A34" s="93" t="s">
        <v>90</v>
      </c>
      <c r="B34" s="94"/>
      <c r="C34" s="97">
        <v>0</v>
      </c>
      <c r="D34" s="98">
        <v>0</v>
      </c>
      <c r="E34" s="13"/>
      <c r="F34" s="3">
        <v>0</v>
      </c>
      <c r="G34" s="3"/>
      <c r="H34" s="13">
        <f t="shared" si="2"/>
        <v>0</v>
      </c>
      <c r="I34" s="158" t="s">
        <v>59</v>
      </c>
      <c r="J34" s="132">
        <f t="shared" si="0"/>
        <v>34</v>
      </c>
    </row>
    <row r="35" spans="1:10" ht="19" customHeight="1" thickTop="1">
      <c r="A35" s="93" t="s">
        <v>31</v>
      </c>
      <c r="B35" s="94"/>
      <c r="C35" s="97">
        <v>-22055927</v>
      </c>
      <c r="D35" s="3"/>
      <c r="E35" s="3"/>
      <c r="F35" s="32">
        <v>-36871840</v>
      </c>
      <c r="G35" s="13"/>
      <c r="H35" s="161">
        <f t="shared" si="2"/>
        <v>-58927767</v>
      </c>
      <c r="I35" s="158" t="s">
        <v>59</v>
      </c>
      <c r="J35" s="132">
        <f t="shared" si="0"/>
        <v>35</v>
      </c>
    </row>
    <row r="36" spans="1:10" ht="19" customHeight="1" thickBot="1">
      <c r="A36" s="95" t="s">
        <v>47</v>
      </c>
      <c r="B36" s="96"/>
      <c r="C36" s="99">
        <v>-351147</v>
      </c>
      <c r="D36" s="7"/>
      <c r="E36" s="7"/>
      <c r="F36" s="33">
        <v>-73987149</v>
      </c>
      <c r="G36" s="160">
        <f>-74985093-C36-F36</f>
        <v>-646797</v>
      </c>
      <c r="H36" s="162">
        <f t="shared" si="2"/>
        <v>-74985093</v>
      </c>
      <c r="I36" s="159" t="s">
        <v>59</v>
      </c>
      <c r="J36" s="132">
        <f t="shared" si="0"/>
        <v>36</v>
      </c>
    </row>
    <row r="37" spans="1:10" ht="19" customHeight="1" thickTop="1">
      <c r="A37" s="20" t="s">
        <v>35</v>
      </c>
      <c r="B37" s="68"/>
      <c r="C37" s="3">
        <f>SUM(C19:C36)</f>
        <v>52053635</v>
      </c>
      <c r="D37" s="3">
        <f>SUM(D8:D36)</f>
        <v>0</v>
      </c>
      <c r="E37" s="3">
        <f>SUM(E8:E36)</f>
        <v>-2184000</v>
      </c>
      <c r="F37" s="3">
        <f>SUM(F8:F36)</f>
        <v>0</v>
      </c>
      <c r="G37" s="3">
        <f>SUM(G8:G36)</f>
        <v>0</v>
      </c>
      <c r="H37" s="3">
        <f>SUM(H19:H36)</f>
        <v>49869635</v>
      </c>
      <c r="I37" s="90" t="s">
        <v>78</v>
      </c>
      <c r="J37" s="126">
        <f t="shared" si="0"/>
        <v>37</v>
      </c>
    </row>
    <row r="38" spans="1:10" ht="19" customHeight="1">
      <c r="A38" s="20" t="s">
        <v>33</v>
      </c>
      <c r="B38" s="68"/>
      <c r="C38" s="3">
        <v>-78672658</v>
      </c>
      <c r="D38" s="3"/>
      <c r="E38" s="3">
        <v>2184000</v>
      </c>
      <c r="F38" s="3"/>
      <c r="G38" s="3"/>
      <c r="H38" s="3">
        <f>IFERROR(C38*1,0)+IFERROR(D38*1,0)+IFERROR(E38*1,0)     +     IFERROR(F38*1,0)+IFERROR(G38*1,0)</f>
        <v>-76488658</v>
      </c>
      <c r="I38" s="59" t="s">
        <v>3</v>
      </c>
      <c r="J38" s="126">
        <f t="shared" si="0"/>
        <v>38</v>
      </c>
    </row>
    <row r="39" spans="1:10" ht="19" customHeight="1">
      <c r="A39" s="21" t="s">
        <v>34</v>
      </c>
      <c r="B39" s="70"/>
      <c r="C39" s="7">
        <v>-4948536</v>
      </c>
      <c r="D39" s="7"/>
      <c r="E39" s="7"/>
      <c r="F39" s="7"/>
      <c r="G39" s="7"/>
      <c r="H39" s="7">
        <f>IFERROR(C39*1,0)+IFERROR(D39*1,0)+IFERROR(E39*1,0)     +     IFERROR(F39*1,0)+IFERROR(G39*1,0)</f>
        <v>-4948536</v>
      </c>
      <c r="I39" s="59" t="s">
        <v>3</v>
      </c>
      <c r="J39" s="126">
        <f t="shared" si="0"/>
        <v>39</v>
      </c>
    </row>
    <row r="40" spans="1:10" ht="19" customHeight="1">
      <c r="A40" s="20" t="s">
        <v>36</v>
      </c>
      <c r="B40" s="68"/>
      <c r="C40" s="3">
        <f t="shared" ref="C40:H40" si="3">SUM(C37:C39)</f>
        <v>-31567559</v>
      </c>
      <c r="D40" s="3">
        <f t="shared" si="3"/>
        <v>0</v>
      </c>
      <c r="E40" s="3">
        <f t="shared" si="3"/>
        <v>0</v>
      </c>
      <c r="F40" s="3">
        <f t="shared" si="3"/>
        <v>0</v>
      </c>
      <c r="G40" s="3">
        <f t="shared" si="3"/>
        <v>0</v>
      </c>
      <c r="H40" s="3">
        <f t="shared" si="3"/>
        <v>-31567559</v>
      </c>
      <c r="I40" s="63" t="s">
        <v>112</v>
      </c>
      <c r="J40" s="126">
        <f t="shared" si="0"/>
        <v>40</v>
      </c>
    </row>
    <row r="41" spans="1:10" ht="19" customHeight="1">
      <c r="A41" s="21" t="s">
        <v>37</v>
      </c>
      <c r="B41" s="70"/>
      <c r="C41" s="7">
        <v>129320545</v>
      </c>
      <c r="D41" s="7"/>
      <c r="E41" s="7"/>
      <c r="F41" s="7"/>
      <c r="G41" s="7"/>
      <c r="H41" s="7">
        <f>IFERROR(C41*1,0)+IFERROR(D41*1,0)+IFERROR(E41*1,0)     +     IFERROR(F41*1,0)+IFERROR(G41*1,0)</f>
        <v>129320545</v>
      </c>
      <c r="I41" s="59" t="s">
        <v>3</v>
      </c>
      <c r="J41" s="126">
        <f t="shared" si="0"/>
        <v>41</v>
      </c>
    </row>
    <row r="42" spans="1:10" ht="19" customHeight="1">
      <c r="A42" s="21" t="s">
        <v>38</v>
      </c>
      <c r="B42" s="70"/>
      <c r="C42" s="7">
        <f t="shared" ref="C42:H42" si="4">SUM(C40:C41)</f>
        <v>97752986</v>
      </c>
      <c r="D42" s="7">
        <f t="shared" si="4"/>
        <v>0</v>
      </c>
      <c r="E42" s="7">
        <f t="shared" si="4"/>
        <v>0</v>
      </c>
      <c r="F42" s="7">
        <f t="shared" si="4"/>
        <v>0</v>
      </c>
      <c r="G42" s="7">
        <f t="shared" si="4"/>
        <v>0</v>
      </c>
      <c r="H42" s="7">
        <f t="shared" si="4"/>
        <v>97752986</v>
      </c>
      <c r="I42" s="63" t="s">
        <v>78</v>
      </c>
      <c r="J42" s="126">
        <f t="shared" si="0"/>
        <v>42</v>
      </c>
    </row>
    <row r="43" spans="1:10" ht="18" customHeight="1">
      <c r="A43" s="185" t="s">
        <v>76</v>
      </c>
      <c r="B43" s="185"/>
      <c r="C43" s="185"/>
      <c r="D43" s="185"/>
      <c r="J43" s="126">
        <f t="shared" si="0"/>
        <v>43</v>
      </c>
    </row>
    <row r="44" spans="1:10" ht="19" customHeight="1">
      <c r="A44" s="186"/>
      <c r="B44" s="186"/>
      <c r="C44" s="186"/>
      <c r="D44" s="186"/>
      <c r="F44" s="57"/>
      <c r="G44" s="42"/>
      <c r="H44" s="16" t="s">
        <v>62</v>
      </c>
      <c r="I44" s="133" t="s">
        <v>58</v>
      </c>
      <c r="J44" s="126">
        <f t="shared" si="0"/>
        <v>44</v>
      </c>
    </row>
    <row r="45" spans="1:10" ht="19" customHeight="1" thickBot="1">
      <c r="A45" s="186"/>
      <c r="B45" s="186"/>
      <c r="C45" s="186"/>
      <c r="D45" s="186"/>
      <c r="F45" s="60"/>
      <c r="G45" s="42"/>
      <c r="H45" s="61" t="s">
        <v>60</v>
      </c>
      <c r="I45" s="59" t="s">
        <v>3</v>
      </c>
      <c r="J45" s="126">
        <f t="shared" si="0"/>
        <v>45</v>
      </c>
    </row>
    <row r="46" spans="1:10" ht="19" customHeight="1" thickTop="1" thickBot="1">
      <c r="A46" s="181" t="s">
        <v>115</v>
      </c>
      <c r="B46" s="74"/>
      <c r="C46" s="10" t="s">
        <v>75</v>
      </c>
      <c r="D46" s="75"/>
      <c r="F46" s="58"/>
      <c r="G46" s="42"/>
      <c r="H46" s="15" t="s">
        <v>61</v>
      </c>
      <c r="I46" s="155" t="s">
        <v>59</v>
      </c>
      <c r="J46" s="132">
        <f t="shared" si="0"/>
        <v>46</v>
      </c>
    </row>
    <row r="47" spans="1:10" ht="18" customHeight="1" thickTop="1">
      <c r="A47" s="182"/>
      <c r="B47" s="74" t="s">
        <v>74</v>
      </c>
      <c r="C47" s="75"/>
      <c r="D47" s="75"/>
      <c r="E47" s="10"/>
      <c r="J47" s="126">
        <f t="shared" si="0"/>
        <v>47</v>
      </c>
    </row>
    <row r="48" spans="1:10" ht="19" customHeight="1" thickBot="1">
      <c r="A48" s="6" t="s">
        <v>7</v>
      </c>
      <c r="B48" s="6" t="s">
        <v>3</v>
      </c>
      <c r="C48" s="6" t="s">
        <v>9</v>
      </c>
      <c r="D48" s="6" t="s">
        <v>2</v>
      </c>
      <c r="E48" s="6" t="s">
        <v>68</v>
      </c>
      <c r="F48" s="6" t="s">
        <v>4</v>
      </c>
      <c r="G48" s="6" t="s">
        <v>6</v>
      </c>
      <c r="H48" s="39" t="s">
        <v>1</v>
      </c>
      <c r="I48" s="124" t="s">
        <v>58</v>
      </c>
      <c r="J48" s="126">
        <f t="shared" si="0"/>
        <v>48</v>
      </c>
    </row>
    <row r="49" spans="1:10" ht="19" customHeight="1" thickTop="1">
      <c r="A49" s="183" t="str">
        <f ca="1">"©"&amp;RIGHT("0"&amp;MONTH(NOW()),2)&amp;"/"&amp;RIGHT("0"&amp;DAY(NOW())   +   0,2)&amp;"/"&amp;YEAR(NOW())&amp;" LAWRENCE GERARD BRUNN, CPA (PA), MBA"</f>
        <v>©06/19/2025 LAWRENCE GERARD BRUNN, CPA (PA), MBA</v>
      </c>
      <c r="B49" s="183"/>
      <c r="C49" s="183"/>
      <c r="D49" s="183"/>
      <c r="E49" s="183"/>
      <c r="F49" s="183"/>
      <c r="G49" s="183"/>
      <c r="H49" s="151" t="s">
        <v>41</v>
      </c>
      <c r="J49" s="126">
        <f t="shared" si="0"/>
        <v>49</v>
      </c>
    </row>
    <row r="50" spans="1:10" ht="19" customHeight="1">
      <c r="A50" s="184"/>
      <c r="B50" s="184"/>
      <c r="C50" s="184"/>
      <c r="D50" s="184"/>
      <c r="E50" s="184"/>
      <c r="F50" s="184"/>
      <c r="G50" s="184"/>
      <c r="H50" s="152" t="s">
        <v>125</v>
      </c>
      <c r="J50" s="126">
        <f t="shared" si="0"/>
        <v>50</v>
      </c>
    </row>
    <row r="51" spans="1:10" ht="19" customHeight="1">
      <c r="A51" s="173" t="s">
        <v>133</v>
      </c>
      <c r="B51" s="174"/>
      <c r="C51" s="174"/>
      <c r="D51" s="174"/>
      <c r="E51" s="174"/>
      <c r="F51" s="174"/>
      <c r="G51" s="175"/>
      <c r="H51" s="153" t="s">
        <v>128</v>
      </c>
      <c r="J51" s="126">
        <f t="shared" si="0"/>
        <v>51</v>
      </c>
    </row>
    <row r="52" spans="1:10" ht="19" customHeight="1">
      <c r="A52" s="191" t="s">
        <v>132</v>
      </c>
      <c r="B52" s="191"/>
      <c r="C52" s="191"/>
      <c r="D52" s="191"/>
      <c r="E52" s="191"/>
      <c r="F52" s="191"/>
      <c r="G52" s="192"/>
      <c r="H52" s="152" t="s">
        <v>129</v>
      </c>
      <c r="J52" s="126">
        <f t="shared" si="0"/>
        <v>52</v>
      </c>
    </row>
    <row r="53" spans="1:10" ht="19" customHeight="1" thickBot="1">
      <c r="A53" s="191"/>
      <c r="B53" s="191"/>
      <c r="C53" s="191"/>
      <c r="D53" s="191"/>
      <c r="E53" s="191"/>
      <c r="F53" s="191"/>
      <c r="G53" s="192"/>
      <c r="H53" s="154" t="s">
        <v>130</v>
      </c>
      <c r="J53" s="126">
        <f t="shared" si="0"/>
        <v>53</v>
      </c>
    </row>
    <row r="54" spans="1:10" ht="19" customHeight="1" thickTop="1">
      <c r="A54" s="102" t="s">
        <v>96</v>
      </c>
      <c r="B54" s="106" t="s">
        <v>103</v>
      </c>
      <c r="C54" s="103" t="s">
        <v>99</v>
      </c>
      <c r="D54" s="105" t="s">
        <v>100</v>
      </c>
      <c r="E54" s="103"/>
      <c r="F54" s="104"/>
      <c r="G54" s="14"/>
      <c r="H54" s="137" t="s">
        <v>113</v>
      </c>
      <c r="I54" s="63" t="s">
        <v>78</v>
      </c>
      <c r="J54" s="126">
        <f t="shared" si="0"/>
        <v>54</v>
      </c>
    </row>
    <row r="55" spans="1:10" ht="19" customHeight="1">
      <c r="A55" s="87" t="s">
        <v>93</v>
      </c>
      <c r="B55" s="91" t="s">
        <v>85</v>
      </c>
      <c r="C55" s="81" t="s">
        <v>83</v>
      </c>
      <c r="D55" s="82" t="s">
        <v>39</v>
      </c>
      <c r="E55" s="83" t="s">
        <v>20</v>
      </c>
      <c r="F55" s="84" t="s">
        <v>98</v>
      </c>
      <c r="G55" s="85" t="s">
        <v>44</v>
      </c>
      <c r="H55" s="86" t="s">
        <v>84</v>
      </c>
      <c r="J55" s="126">
        <f t="shared" si="0"/>
        <v>55</v>
      </c>
    </row>
    <row r="56" spans="1:10" ht="19" customHeight="1">
      <c r="A56" s="88" t="s">
        <v>88</v>
      </c>
      <c r="B56" s="18">
        <f>H56-C56</f>
        <v>228362507</v>
      </c>
      <c r="C56" s="18">
        <f t="shared" ref="C56:H56" si="5">SUMIF($I$8:$I$41,$I56,C$8:C$41)-C57</f>
        <v>144684275</v>
      </c>
      <c r="D56" s="18">
        <f t="shared" si="5"/>
        <v>0</v>
      </c>
      <c r="E56" s="18">
        <f t="shared" si="5"/>
        <v>27601587</v>
      </c>
      <c r="F56" s="18">
        <f t="shared" si="5"/>
        <v>197848332</v>
      </c>
      <c r="G56" s="18">
        <f t="shared" si="5"/>
        <v>2912588</v>
      </c>
      <c r="H56" s="18">
        <f t="shared" si="5"/>
        <v>373046782</v>
      </c>
      <c r="I56" s="134" t="s">
        <v>58</v>
      </c>
      <c r="J56" s="126">
        <f t="shared" si="0"/>
        <v>56</v>
      </c>
    </row>
    <row r="57" spans="1:10" ht="19" customHeight="1">
      <c r="A57" s="27" t="s">
        <v>89</v>
      </c>
      <c r="B57" s="4">
        <f t="shared" ref="B57:B59" si="6">H57-C57</f>
        <v>0</v>
      </c>
      <c r="C57" s="4">
        <f>C8+C10</f>
        <v>-65612091</v>
      </c>
      <c r="D57" s="4">
        <f>D8+D10</f>
        <v>0</v>
      </c>
      <c r="E57" s="4">
        <f>E8+E10</f>
        <v>0</v>
      </c>
      <c r="F57" s="4">
        <f>F8+F10</f>
        <v>0</v>
      </c>
      <c r="G57" s="4">
        <f>IFERROR(G8*1,0)+IFERROR(G10*1,0)</f>
        <v>0</v>
      </c>
      <c r="H57" s="9">
        <f>H8+H10</f>
        <v>-65612091</v>
      </c>
      <c r="I57" s="135" t="s">
        <v>58</v>
      </c>
      <c r="J57" s="129">
        <f t="shared" si="0"/>
        <v>57</v>
      </c>
    </row>
    <row r="58" spans="1:10" ht="19" customHeight="1" thickBot="1">
      <c r="A58" s="89" t="s">
        <v>87</v>
      </c>
      <c r="B58" s="3">
        <f t="shared" si="6"/>
        <v>-27601587</v>
      </c>
      <c r="C58" s="3">
        <f t="shared" ref="C58:C59" si="7">SUMIF($I$8:$I$41,$I58,C$8:C$41)</f>
        <v>55021976</v>
      </c>
      <c r="D58" s="3">
        <f t="shared" ref="D58:H59" si="8">SUMIF($I$8:$I$41,$I58,D$8:D$41)</f>
        <v>0</v>
      </c>
      <c r="E58" s="3">
        <f t="shared" si="8"/>
        <v>-27601587</v>
      </c>
      <c r="F58" s="3">
        <f t="shared" si="8"/>
        <v>0</v>
      </c>
      <c r="G58" s="3">
        <f t="shared" si="8"/>
        <v>0</v>
      </c>
      <c r="H58" s="3">
        <f t="shared" si="8"/>
        <v>27420389</v>
      </c>
      <c r="I58" s="59" t="s">
        <v>3</v>
      </c>
      <c r="J58" s="126">
        <f t="shared" si="0"/>
        <v>58</v>
      </c>
    </row>
    <row r="59" spans="1:10" ht="19" customHeight="1" thickTop="1" thickBot="1">
      <c r="A59" s="21" t="s">
        <v>79</v>
      </c>
      <c r="B59" s="7">
        <f t="shared" si="6"/>
        <v>-200760920</v>
      </c>
      <c r="C59" s="7">
        <f t="shared" si="7"/>
        <v>-36341174</v>
      </c>
      <c r="D59" s="7">
        <f t="shared" si="8"/>
        <v>0</v>
      </c>
      <c r="E59" s="7">
        <f t="shared" si="8"/>
        <v>0</v>
      </c>
      <c r="F59" s="7">
        <f t="shared" si="8"/>
        <v>-197848332</v>
      </c>
      <c r="G59" s="7">
        <f t="shared" si="8"/>
        <v>-2912588</v>
      </c>
      <c r="H59" s="24">
        <f t="shared" si="8"/>
        <v>-237102094</v>
      </c>
      <c r="I59" s="155" t="s">
        <v>59</v>
      </c>
      <c r="J59" s="132">
        <f t="shared" si="0"/>
        <v>59</v>
      </c>
    </row>
    <row r="60" spans="1:10" ht="19" customHeight="1" thickTop="1">
      <c r="A60" s="21" t="s">
        <v>77</v>
      </c>
      <c r="B60" s="7">
        <f>SUM(B56:B59)</f>
        <v>0</v>
      </c>
      <c r="C60" s="7">
        <f>SUM(C56:C59)</f>
        <v>97752986</v>
      </c>
      <c r="D60" s="7">
        <f t="shared" ref="D60:H60" si="9">SUM(D56:D59)</f>
        <v>0</v>
      </c>
      <c r="E60" s="7">
        <f t="shared" si="9"/>
        <v>0</v>
      </c>
      <c r="F60" s="7">
        <f t="shared" si="9"/>
        <v>0</v>
      </c>
      <c r="G60" s="7">
        <f t="shared" si="9"/>
        <v>0</v>
      </c>
      <c r="H60" s="7">
        <f t="shared" si="9"/>
        <v>97752986</v>
      </c>
      <c r="I60" s="63" t="s">
        <v>78</v>
      </c>
      <c r="J60" s="130">
        <f t="shared" si="0"/>
        <v>60</v>
      </c>
    </row>
    <row r="61" spans="1:10" ht="19" customHeight="1">
      <c r="A61" s="2" t="s">
        <v>0</v>
      </c>
    </row>
    <row r="62" spans="1:10" ht="19" customHeight="1">
      <c r="A62" s="2" t="s">
        <v>0</v>
      </c>
    </row>
    <row r="63" spans="1:10" ht="19" customHeight="1">
      <c r="A63" s="2" t="s">
        <v>0</v>
      </c>
    </row>
  </sheetData>
  <mergeCells count="10">
    <mergeCell ref="A52:G53"/>
    <mergeCell ref="A51:G51"/>
    <mergeCell ref="B3:B7"/>
    <mergeCell ref="A18:B18"/>
    <mergeCell ref="A46:A47"/>
    <mergeCell ref="A49:G50"/>
    <mergeCell ref="A43:D45"/>
    <mergeCell ref="B16:B17"/>
    <mergeCell ref="A16:A17"/>
    <mergeCell ref="F18:G29"/>
  </mergeCells>
  <conditionalFormatting sqref="A1:L1048576">
    <cfRule type="cellIs" dxfId="3" priority="15" operator="equal">
      <formula>0</formula>
    </cfRule>
    <cfRule type="cellIs" dxfId="2" priority="16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FD25-94F1-DF44-B342-0AD325AB243D}">
  <sheetPr>
    <tabColor rgb="FFEFFFC4"/>
  </sheetPr>
  <dimension ref="A1:L63"/>
  <sheetViews>
    <sheetView zoomScaleNormal="100" workbookViewId="0"/>
  </sheetViews>
  <sheetFormatPr baseColWidth="10" defaultColWidth="13.83203125" defaultRowHeight="19" customHeight="1"/>
  <cols>
    <col min="1" max="1" width="31.6640625" style="2" customWidth="1"/>
    <col min="2" max="2" width="17.33203125" style="5" customWidth="1"/>
    <col min="3" max="4" width="14" style="1" customWidth="1"/>
    <col min="5" max="5" width="13.33203125" style="1" customWidth="1"/>
    <col min="6" max="6" width="13.1640625" style="1" bestFit="1" customWidth="1"/>
    <col min="7" max="7" width="13.5" style="1" bestFit="1" customWidth="1"/>
    <col min="8" max="8" width="13.83203125" style="1" customWidth="1"/>
    <col min="9" max="9" width="2.83203125" style="1" customWidth="1"/>
    <col min="10" max="10" width="3.1640625" style="1" customWidth="1"/>
    <col min="12" max="16384" width="13.83203125" style="1"/>
  </cols>
  <sheetData>
    <row r="1" spans="1:12" ht="19" customHeight="1" thickTop="1">
      <c r="A1" s="8" t="s">
        <v>11</v>
      </c>
      <c r="B1" s="1"/>
      <c r="C1" s="140" t="s">
        <v>104</v>
      </c>
      <c r="D1" s="46" t="s">
        <v>86</v>
      </c>
      <c r="E1" s="38" t="s">
        <v>19</v>
      </c>
      <c r="F1" s="35" t="s">
        <v>5</v>
      </c>
      <c r="G1" s="52" t="s">
        <v>42</v>
      </c>
      <c r="H1" s="141" t="s">
        <v>124</v>
      </c>
      <c r="I1" s="5"/>
      <c r="J1" s="125">
        <v>1</v>
      </c>
      <c r="K1" t="s">
        <v>0</v>
      </c>
      <c r="L1" s="1">
        <f>'Page 3'!L1-'Page 2'!L1</f>
        <v>0</v>
      </c>
    </row>
    <row r="2" spans="1:12" ht="19" customHeight="1">
      <c r="A2" s="29" t="s">
        <v>21</v>
      </c>
      <c r="B2" s="1"/>
      <c r="C2" s="142" t="s">
        <v>57</v>
      </c>
      <c r="D2" s="47" t="s">
        <v>55</v>
      </c>
      <c r="E2" s="107" t="s">
        <v>40</v>
      </c>
      <c r="F2" s="143" t="s">
        <v>125</v>
      </c>
      <c r="G2" s="53" t="s">
        <v>104</v>
      </c>
      <c r="H2" s="144" t="s">
        <v>57</v>
      </c>
      <c r="I2" s="5"/>
      <c r="J2" s="126">
        <f t="shared" ref="J2:J60" si="0">J1+1</f>
        <v>2</v>
      </c>
      <c r="L2" s="1">
        <f>'Page 3'!L2-'Page 2'!L2</f>
        <v>0</v>
      </c>
    </row>
    <row r="3" spans="1:12" ht="19" customHeight="1">
      <c r="A3" s="8" t="s">
        <v>12</v>
      </c>
      <c r="B3" s="176" t="s">
        <v>81</v>
      </c>
      <c r="C3" s="145" t="s">
        <v>15</v>
      </c>
      <c r="D3" s="48" t="s">
        <v>56</v>
      </c>
      <c r="E3" s="19" t="s">
        <v>20</v>
      </c>
      <c r="F3" s="146" t="s">
        <v>20</v>
      </c>
      <c r="G3" s="53" t="s">
        <v>48</v>
      </c>
      <c r="H3" s="145" t="s">
        <v>15</v>
      </c>
      <c r="I3" s="5"/>
      <c r="J3" s="126">
        <f t="shared" si="0"/>
        <v>3</v>
      </c>
    </row>
    <row r="4" spans="1:12" ht="19" customHeight="1">
      <c r="A4" s="29" t="s">
        <v>13</v>
      </c>
      <c r="B4" s="177"/>
      <c r="C4" s="145" t="s">
        <v>51</v>
      </c>
      <c r="D4" s="47" t="s">
        <v>53</v>
      </c>
      <c r="E4" s="19" t="s">
        <v>118</v>
      </c>
      <c r="F4" s="36" t="s">
        <v>126</v>
      </c>
      <c r="G4" s="53" t="s">
        <v>43</v>
      </c>
      <c r="H4" s="145" t="s">
        <v>51</v>
      </c>
      <c r="I4" s="5"/>
      <c r="J4" s="126">
        <f t="shared" si="0"/>
        <v>4</v>
      </c>
    </row>
    <row r="5" spans="1:12" ht="19" customHeight="1" thickBot="1">
      <c r="A5" s="8" t="s">
        <v>10</v>
      </c>
      <c r="B5" s="177"/>
      <c r="C5" s="147" t="s">
        <v>50</v>
      </c>
      <c r="D5" s="49" t="s">
        <v>54</v>
      </c>
      <c r="E5" s="41" t="s">
        <v>97</v>
      </c>
      <c r="F5" s="37" t="s">
        <v>127</v>
      </c>
      <c r="G5" s="53" t="s">
        <v>49</v>
      </c>
      <c r="H5" s="147" t="s">
        <v>50</v>
      </c>
      <c r="I5" s="5"/>
      <c r="J5" s="126">
        <f t="shared" si="0"/>
        <v>5</v>
      </c>
    </row>
    <row r="6" spans="1:12" ht="19" customHeight="1" thickTop="1" thickBot="1">
      <c r="A6" s="67" t="s">
        <v>18</v>
      </c>
      <c r="B6" s="177"/>
      <c r="C6" s="148" t="s">
        <v>63</v>
      </c>
      <c r="D6" s="50" t="s">
        <v>64</v>
      </c>
      <c r="E6" s="43" t="s">
        <v>65</v>
      </c>
      <c r="F6" s="45" t="s">
        <v>66</v>
      </c>
      <c r="G6" s="54" t="s">
        <v>52</v>
      </c>
      <c r="H6" s="148" t="s">
        <v>67</v>
      </c>
      <c r="I6" s="44"/>
      <c r="J6" s="127">
        <f t="shared" si="0"/>
        <v>6</v>
      </c>
    </row>
    <row r="7" spans="1:12" ht="19" customHeight="1" thickTop="1">
      <c r="A7" s="73" t="s">
        <v>121</v>
      </c>
      <c r="B7" s="178"/>
      <c r="C7" s="149" t="s">
        <v>122</v>
      </c>
      <c r="D7" s="76" t="s">
        <v>39</v>
      </c>
      <c r="E7" s="65" t="s">
        <v>20</v>
      </c>
      <c r="F7" s="77" t="s">
        <v>98</v>
      </c>
      <c r="G7" s="66" t="s">
        <v>44</v>
      </c>
      <c r="H7" s="150" t="s">
        <v>123</v>
      </c>
      <c r="I7" s="71"/>
      <c r="J7" s="128">
        <f t="shared" si="0"/>
        <v>7</v>
      </c>
    </row>
    <row r="8" spans="1:12" ht="19" customHeight="1">
      <c r="A8" s="136" t="s">
        <v>73</v>
      </c>
      <c r="B8" s="78"/>
      <c r="C8" s="163">
        <f>'Page 3'!C8-'Page 2'!C8</f>
        <v>-65612091</v>
      </c>
      <c r="D8" s="22"/>
      <c r="E8" s="12">
        <f>'Page 3'!E8-'Page 2'!E8</f>
        <v>65612091</v>
      </c>
      <c r="F8" s="4"/>
      <c r="G8" s="12"/>
      <c r="H8" s="163">
        <f t="shared" ref="H8:H14" si="1">IFERROR(C8*1,0)+IFERROR(D8*1,0)+IFERROR(E8*1,0)     +     IFERROR(F8*1,0)+IFERROR(G8*1,0)</f>
        <v>0</v>
      </c>
      <c r="I8" s="167" t="s">
        <v>58</v>
      </c>
      <c r="J8" s="129">
        <f t="shared" si="0"/>
        <v>8</v>
      </c>
    </row>
    <row r="9" spans="1:12" ht="19" customHeight="1">
      <c r="A9" s="138" t="s">
        <v>69</v>
      </c>
      <c r="B9" s="63"/>
      <c r="C9" s="164">
        <f>'Page 3'!C9-'Page 2'!C9</f>
        <v>285582</v>
      </c>
      <c r="D9" s="1">
        <f>'Page 3'!D9-'Page 2'!D9</f>
        <v>-285582</v>
      </c>
      <c r="E9" s="3"/>
      <c r="F9" s="13">
        <f>'Page 3'!F9-'Page 2'!F9</f>
        <v>0</v>
      </c>
      <c r="G9" s="13"/>
      <c r="H9" s="164">
        <f t="shared" si="1"/>
        <v>0</v>
      </c>
      <c r="I9" s="168" t="s">
        <v>58</v>
      </c>
      <c r="J9" s="126">
        <f t="shared" si="0"/>
        <v>9</v>
      </c>
    </row>
    <row r="10" spans="1:12" ht="19" customHeight="1">
      <c r="A10" s="136" t="s">
        <v>101</v>
      </c>
      <c r="B10" s="78"/>
      <c r="C10" s="163">
        <f>'Page 3'!C10-'Page 2'!C10</f>
        <v>65612091</v>
      </c>
      <c r="D10" s="11">
        <f>'Page 3'!D10-'Page 2'!D10</f>
        <v>0</v>
      </c>
      <c r="E10" s="12">
        <f>'Page 3'!E10-'Page 2'!E10</f>
        <v>-65612091</v>
      </c>
      <c r="F10" s="4"/>
      <c r="G10" s="40"/>
      <c r="H10" s="163">
        <f t="shared" si="1"/>
        <v>0</v>
      </c>
      <c r="I10" s="168" t="s">
        <v>58</v>
      </c>
      <c r="J10" s="129">
        <f t="shared" si="0"/>
        <v>10</v>
      </c>
    </row>
    <row r="11" spans="1:12" ht="19" customHeight="1">
      <c r="A11" s="138" t="s">
        <v>70</v>
      </c>
      <c r="B11" s="63"/>
      <c r="C11" s="164">
        <f>'Page 3'!C11-'Page 2'!C11</f>
        <v>0</v>
      </c>
      <c r="D11" s="51"/>
      <c r="E11" s="25"/>
      <c r="F11" s="25"/>
      <c r="G11" s="55"/>
      <c r="H11" s="164">
        <f t="shared" si="1"/>
        <v>0</v>
      </c>
      <c r="I11" s="168" t="s">
        <v>58</v>
      </c>
      <c r="J11" s="126">
        <f t="shared" si="0"/>
        <v>11</v>
      </c>
    </row>
    <row r="12" spans="1:12" ht="19" customHeight="1">
      <c r="A12" s="138" t="s">
        <v>117</v>
      </c>
      <c r="B12" s="63"/>
      <c r="C12" s="164">
        <f>'Page 3'!C12-'Page 2'!C12</f>
        <v>0</v>
      </c>
      <c r="D12" s="51"/>
      <c r="E12" s="25"/>
      <c r="F12" s="25"/>
      <c r="G12" s="55"/>
      <c r="H12" s="164">
        <f t="shared" si="1"/>
        <v>0</v>
      </c>
      <c r="I12" s="168" t="s">
        <v>58</v>
      </c>
      <c r="J12" s="126">
        <f t="shared" si="0"/>
        <v>12</v>
      </c>
    </row>
    <row r="13" spans="1:12" ht="19" customHeight="1">
      <c r="A13" s="62" t="s">
        <v>71</v>
      </c>
      <c r="B13" s="63"/>
      <c r="C13" s="164">
        <f>'Page 3'!C13-'Page 2'!C13</f>
        <v>1898418</v>
      </c>
      <c r="D13" s="1">
        <f>'Page 3'!D13-'Page 2'!D13</f>
        <v>-1898418</v>
      </c>
      <c r="E13" s="13">
        <f>'Page 3'!E13-'Page 2'!E13</f>
        <v>0</v>
      </c>
      <c r="F13" s="13">
        <f>'Page 3'!F13-'Page 2'!F13</f>
        <v>0</v>
      </c>
      <c r="G13" s="13">
        <f>'Page 3'!G13-'Page 2'!G13</f>
        <v>0</v>
      </c>
      <c r="H13" s="164">
        <f t="shared" si="1"/>
        <v>0</v>
      </c>
      <c r="I13" s="168" t="s">
        <v>58</v>
      </c>
      <c r="J13" s="126">
        <f t="shared" si="0"/>
        <v>13</v>
      </c>
    </row>
    <row r="14" spans="1:12" ht="19" customHeight="1" thickBot="1">
      <c r="A14" s="139" t="s">
        <v>72</v>
      </c>
      <c r="B14" s="79"/>
      <c r="C14" s="165">
        <f>'Page 3'!C14-'Page 2'!C14</f>
        <v>-2184000</v>
      </c>
      <c r="D14" s="1">
        <f>'Page 3'!D14-'Page 2'!D14</f>
        <v>2184000</v>
      </c>
      <c r="E14" s="13">
        <f>'Page 3'!E14-'Page 2'!E14</f>
        <v>0</v>
      </c>
      <c r="F14" s="25"/>
      <c r="G14" s="55"/>
      <c r="H14" s="164">
        <f t="shared" si="1"/>
        <v>0</v>
      </c>
      <c r="I14" s="169" t="s">
        <v>58</v>
      </c>
      <c r="J14" s="126">
        <f t="shared" si="0"/>
        <v>14</v>
      </c>
    </row>
    <row r="15" spans="1:12" ht="19" customHeight="1" thickTop="1" thickBot="1">
      <c r="A15" s="100" t="s">
        <v>95</v>
      </c>
      <c r="B15" s="80"/>
      <c r="C15" s="166">
        <f>SUM(C8:C14)</f>
        <v>0</v>
      </c>
      <c r="D15" s="17"/>
      <c r="E15" s="25"/>
      <c r="F15" s="3"/>
      <c r="G15" s="13"/>
      <c r="H15" s="166">
        <f>SUM(H8:H14)</f>
        <v>0</v>
      </c>
      <c r="I15" s="90"/>
      <c r="J15" s="126">
        <f t="shared" si="0"/>
        <v>15</v>
      </c>
    </row>
    <row r="16" spans="1:12" ht="19" customHeight="1" thickTop="1">
      <c r="A16" s="189" t="s">
        <v>94</v>
      </c>
      <c r="B16" s="187">
        <f>C8+C9+C10</f>
        <v>285582</v>
      </c>
      <c r="C16" s="72" t="s">
        <v>14</v>
      </c>
      <c r="D16" s="195" t="s">
        <v>106</v>
      </c>
      <c r="E16" s="196"/>
      <c r="F16" s="196"/>
      <c r="G16" s="197"/>
      <c r="H16" s="56" t="s">
        <v>14</v>
      </c>
      <c r="I16" s="59"/>
      <c r="J16" s="126">
        <f t="shared" si="0"/>
        <v>16</v>
      </c>
    </row>
    <row r="17" spans="1:10" ht="19" customHeight="1">
      <c r="A17" s="190"/>
      <c r="B17" s="188"/>
      <c r="C17" s="72" t="s">
        <v>14</v>
      </c>
      <c r="D17" s="198"/>
      <c r="E17" s="199"/>
      <c r="F17" s="199"/>
      <c r="G17" s="200"/>
      <c r="H17" s="56" t="s">
        <v>14</v>
      </c>
      <c r="I17" s="59"/>
      <c r="J17" s="126">
        <f t="shared" si="0"/>
        <v>17</v>
      </c>
    </row>
    <row r="18" spans="1:10" ht="19" customHeight="1">
      <c r="A18" s="179" t="s">
        <v>16</v>
      </c>
      <c r="B18" s="180"/>
      <c r="C18" s="109" t="s">
        <v>120</v>
      </c>
      <c r="D18" s="3"/>
      <c r="E18" s="25"/>
      <c r="F18" s="201" t="s">
        <v>111</v>
      </c>
      <c r="G18" s="202"/>
      <c r="H18" s="108" t="s">
        <v>119</v>
      </c>
      <c r="I18" s="59"/>
      <c r="J18" s="126">
        <f t="shared" si="0"/>
        <v>18</v>
      </c>
    </row>
    <row r="19" spans="1:10" ht="19" customHeight="1">
      <c r="A19" s="101" t="s">
        <v>8</v>
      </c>
      <c r="B19" s="64"/>
      <c r="C19" s="23">
        <f>'Page 3'!C19-'Page 2'!C19</f>
        <v>0</v>
      </c>
      <c r="D19" s="3"/>
      <c r="E19" s="25"/>
      <c r="F19" s="193"/>
      <c r="G19" s="194"/>
      <c r="H19" s="18">
        <f>H15</f>
        <v>0</v>
      </c>
      <c r="I19" s="90"/>
      <c r="J19" s="126">
        <f t="shared" si="0"/>
        <v>19</v>
      </c>
    </row>
    <row r="20" spans="1:10" ht="19" customHeight="1">
      <c r="A20" s="20" t="s">
        <v>23</v>
      </c>
      <c r="B20" s="68"/>
      <c r="C20" s="13">
        <f>'Page 3'!C20-'Page 2'!C20</f>
        <v>0</v>
      </c>
      <c r="D20" s="3"/>
      <c r="E20" s="3">
        <f>'Page 3'!E20-'Page 2'!E20</f>
        <v>0</v>
      </c>
      <c r="F20" s="193"/>
      <c r="G20" s="194"/>
      <c r="H20" s="3">
        <f t="shared" ref="H20:H36" si="2">IFERROR(C20*1,0)+IFERROR(D20*1,0)+IFERROR(E20*1,0)     +     IFERROR(F20*1,0)+IFERROR(G20*1,0)</f>
        <v>0</v>
      </c>
      <c r="I20" s="59" t="s">
        <v>3</v>
      </c>
      <c r="J20" s="126">
        <f t="shared" si="0"/>
        <v>20</v>
      </c>
    </row>
    <row r="21" spans="1:10" ht="19" customHeight="1">
      <c r="A21" s="20" t="s">
        <v>24</v>
      </c>
      <c r="B21" s="68"/>
      <c r="C21" s="13">
        <f>'Page 3'!C21-'Page 2'!C21</f>
        <v>0</v>
      </c>
      <c r="D21" s="3"/>
      <c r="E21" s="3">
        <f>'Page 3'!E21-'Page 2'!E21</f>
        <v>0</v>
      </c>
      <c r="F21" s="193"/>
      <c r="G21" s="194"/>
      <c r="H21" s="3">
        <f t="shared" si="2"/>
        <v>0</v>
      </c>
      <c r="I21" s="59" t="s">
        <v>3</v>
      </c>
      <c r="J21" s="126">
        <f t="shared" si="0"/>
        <v>21</v>
      </c>
    </row>
    <row r="22" spans="1:10" ht="19" customHeight="1">
      <c r="A22" s="20" t="s">
        <v>25</v>
      </c>
      <c r="B22" s="68"/>
      <c r="C22" s="13">
        <f>'Page 3'!C22-'Page 2'!C22</f>
        <v>0</v>
      </c>
      <c r="D22" s="3"/>
      <c r="E22" s="3">
        <f>'Page 3'!E22-'Page 2'!E22</f>
        <v>0</v>
      </c>
      <c r="F22" s="193"/>
      <c r="G22" s="194"/>
      <c r="H22" s="3">
        <f t="shared" si="2"/>
        <v>0</v>
      </c>
      <c r="I22" s="59" t="s">
        <v>3</v>
      </c>
      <c r="J22" s="126">
        <f t="shared" si="0"/>
        <v>22</v>
      </c>
    </row>
    <row r="23" spans="1:10" ht="19" customHeight="1">
      <c r="A23" s="20" t="s">
        <v>26</v>
      </c>
      <c r="B23" s="68"/>
      <c r="C23" s="13">
        <f>'Page 3'!C23-'Page 2'!C23</f>
        <v>0</v>
      </c>
      <c r="D23" s="3"/>
      <c r="E23" s="25"/>
      <c r="F23" s="193"/>
      <c r="G23" s="194"/>
      <c r="H23" s="3">
        <f t="shared" si="2"/>
        <v>0</v>
      </c>
      <c r="I23" s="59" t="s">
        <v>3</v>
      </c>
      <c r="J23" s="126">
        <f t="shared" si="0"/>
        <v>23</v>
      </c>
    </row>
    <row r="24" spans="1:10" ht="19" customHeight="1">
      <c r="A24" s="20" t="s">
        <v>22</v>
      </c>
      <c r="B24" s="68"/>
      <c r="C24" s="13">
        <f>'Page 3'!C24-'Page 2'!C24</f>
        <v>2184000</v>
      </c>
      <c r="D24" s="3"/>
      <c r="E24" s="3">
        <f>'Page 3'!E24-'Page 2'!E24</f>
        <v>-2184000</v>
      </c>
      <c r="F24" s="193"/>
      <c r="G24" s="194"/>
      <c r="H24" s="3">
        <f t="shared" si="2"/>
        <v>0</v>
      </c>
      <c r="I24" s="59" t="s">
        <v>3</v>
      </c>
      <c r="J24" s="126">
        <f t="shared" si="0"/>
        <v>24</v>
      </c>
    </row>
    <row r="25" spans="1:10" ht="19" customHeight="1">
      <c r="A25" s="20" t="s">
        <v>27</v>
      </c>
      <c r="B25" s="68"/>
      <c r="C25" s="13">
        <f>'Page 3'!C25-'Page 2'!C25</f>
        <v>0</v>
      </c>
      <c r="D25" s="3"/>
      <c r="E25" s="3"/>
      <c r="F25" s="193"/>
      <c r="G25" s="194"/>
      <c r="H25" s="3">
        <f t="shared" si="2"/>
        <v>0</v>
      </c>
      <c r="I25" s="59" t="s">
        <v>3</v>
      </c>
      <c r="J25" s="126">
        <f t="shared" si="0"/>
        <v>25</v>
      </c>
    </row>
    <row r="26" spans="1:10" ht="19" customHeight="1" thickBot="1">
      <c r="A26" s="20" t="s">
        <v>28</v>
      </c>
      <c r="B26" s="68"/>
      <c r="C26" s="13">
        <f>'Page 3'!C26-'Page 2'!C26</f>
        <v>0</v>
      </c>
      <c r="D26" s="3"/>
      <c r="E26" s="3"/>
      <c r="F26" s="193"/>
      <c r="G26" s="194"/>
      <c r="H26" s="3">
        <f t="shared" si="2"/>
        <v>0</v>
      </c>
      <c r="I26" s="59" t="s">
        <v>3</v>
      </c>
      <c r="J26" s="126">
        <f t="shared" si="0"/>
        <v>26</v>
      </c>
    </row>
    <row r="27" spans="1:10" ht="19" customHeight="1" thickTop="1" thickBot="1">
      <c r="A27" s="136" t="s">
        <v>17</v>
      </c>
      <c r="B27" s="69"/>
      <c r="C27" s="12">
        <f>'Page 3'!C27-'Page 2'!C27</f>
        <v>-65612092</v>
      </c>
      <c r="D27" s="4">
        <f>-C27</f>
        <v>65612092</v>
      </c>
      <c r="E27" s="28"/>
      <c r="F27" s="193"/>
      <c r="G27" s="194"/>
      <c r="H27" s="12">
        <f t="shared" si="2"/>
        <v>0</v>
      </c>
      <c r="I27" s="155" t="s">
        <v>59</v>
      </c>
      <c r="J27" s="131">
        <f t="shared" si="0"/>
        <v>27</v>
      </c>
    </row>
    <row r="28" spans="1:10" ht="19" customHeight="1" thickTop="1">
      <c r="A28" s="20" t="s">
        <v>29</v>
      </c>
      <c r="B28" s="68"/>
      <c r="C28" s="13">
        <f>'Page 3'!C28-'Page 2'!C28</f>
        <v>0</v>
      </c>
      <c r="D28" s="3"/>
      <c r="E28" s="3">
        <f>'Page 3'!E28-'Page 2'!E28</f>
        <v>0</v>
      </c>
      <c r="F28" s="193"/>
      <c r="G28" s="194"/>
      <c r="H28" s="3">
        <f t="shared" si="2"/>
        <v>0</v>
      </c>
      <c r="I28" s="59" t="s">
        <v>3</v>
      </c>
      <c r="J28" s="126">
        <f t="shared" si="0"/>
        <v>28</v>
      </c>
    </row>
    <row r="29" spans="1:10" ht="19" customHeight="1" thickBot="1">
      <c r="A29" s="20" t="s">
        <v>30</v>
      </c>
      <c r="B29" s="68"/>
      <c r="C29" s="13">
        <f>'Page 3'!C29-'Page 2'!C29</f>
        <v>0</v>
      </c>
      <c r="D29" s="3"/>
      <c r="E29" s="3">
        <f>'Page 3'!E29-'Page 2'!E29</f>
        <v>0</v>
      </c>
      <c r="F29" s="193"/>
      <c r="G29" s="194"/>
      <c r="H29" s="3">
        <f t="shared" si="2"/>
        <v>0</v>
      </c>
      <c r="I29" s="59" t="s">
        <v>3</v>
      </c>
      <c r="J29" s="126">
        <f t="shared" si="0"/>
        <v>29</v>
      </c>
    </row>
    <row r="30" spans="1:10" ht="19" customHeight="1" thickTop="1" thickBot="1">
      <c r="A30" s="93" t="s">
        <v>32</v>
      </c>
      <c r="B30" s="94"/>
      <c r="C30" s="97">
        <f>'Page 3'!C30-'Page 2'!C30</f>
        <v>65612092</v>
      </c>
      <c r="D30" s="98">
        <f>-D27</f>
        <v>-65612092</v>
      </c>
      <c r="E30" s="25"/>
      <c r="F30" s="34">
        <f>'Page 3'!F30-'Page 2'!F30</f>
        <v>0</v>
      </c>
      <c r="G30" s="118"/>
      <c r="H30" s="156">
        <f t="shared" si="2"/>
        <v>0</v>
      </c>
      <c r="I30" s="155" t="s">
        <v>59</v>
      </c>
      <c r="J30" s="132">
        <f t="shared" si="0"/>
        <v>30</v>
      </c>
    </row>
    <row r="31" spans="1:10" ht="19" customHeight="1" thickTop="1">
      <c r="A31" s="20" t="s">
        <v>91</v>
      </c>
      <c r="B31" s="68"/>
      <c r="C31" s="13">
        <f>'Page 3'!C31-'Page 2'!C31</f>
        <v>0</v>
      </c>
      <c r="D31" s="3"/>
      <c r="E31" s="25"/>
      <c r="F31" s="30"/>
      <c r="G31" s="117"/>
      <c r="H31" s="17">
        <f t="shared" si="2"/>
        <v>0</v>
      </c>
      <c r="I31" s="59" t="s">
        <v>3</v>
      </c>
      <c r="J31" s="126">
        <f t="shared" si="0"/>
        <v>31</v>
      </c>
    </row>
    <row r="32" spans="1:10" ht="19" customHeight="1" thickBot="1">
      <c r="A32" s="20" t="s">
        <v>92</v>
      </c>
      <c r="B32" s="68"/>
      <c r="C32" s="13">
        <f>'Page 3'!C32-'Page 2'!C32</f>
        <v>0</v>
      </c>
      <c r="D32" s="3"/>
      <c r="E32" s="25"/>
      <c r="F32" s="31"/>
      <c r="G32" s="117"/>
      <c r="H32" s="17">
        <f t="shared" si="2"/>
        <v>0</v>
      </c>
      <c r="I32" s="59" t="s">
        <v>3</v>
      </c>
      <c r="J32" s="126">
        <f t="shared" si="0"/>
        <v>32</v>
      </c>
    </row>
    <row r="33" spans="1:10" ht="19" customHeight="1" thickTop="1" thickBot="1">
      <c r="A33" s="93" t="s">
        <v>46</v>
      </c>
      <c r="B33" s="94"/>
      <c r="C33" s="97">
        <f>'Page 3'!C33-'Page 2'!C33</f>
        <v>-4817903</v>
      </c>
      <c r="D33" s="97">
        <f>'Page 3'!D33-'Page 2'!D33</f>
        <v>4817903</v>
      </c>
      <c r="E33" s="25"/>
      <c r="F33" s="34">
        <f>'Page 3'!F33-'Page 2'!F33</f>
        <v>0</v>
      </c>
      <c r="G33" s="13">
        <f>'Page 3'!G33-'Page 2'!G33</f>
        <v>0</v>
      </c>
      <c r="H33" s="156">
        <f t="shared" si="2"/>
        <v>0</v>
      </c>
      <c r="I33" s="157" t="s">
        <v>59</v>
      </c>
      <c r="J33" s="132">
        <f t="shared" si="0"/>
        <v>33</v>
      </c>
    </row>
    <row r="34" spans="1:10" ht="19" customHeight="1" thickTop="1" thickBot="1">
      <c r="A34" s="93" t="s">
        <v>90</v>
      </c>
      <c r="B34" s="94"/>
      <c r="C34" s="97">
        <f>'Page 3'!C34-'Page 2'!C34</f>
        <v>4817903</v>
      </c>
      <c r="D34" s="97">
        <f>'Page 3'!D34-'Page 2'!D34</f>
        <v>-4817903</v>
      </c>
      <c r="E34" s="13"/>
      <c r="F34" s="3">
        <f>'Page 3'!F34-'Page 2'!F34</f>
        <v>0</v>
      </c>
      <c r="G34" s="3"/>
      <c r="H34" s="13">
        <f t="shared" si="2"/>
        <v>0</v>
      </c>
      <c r="I34" s="158" t="s">
        <v>59</v>
      </c>
      <c r="J34" s="132">
        <f t="shared" si="0"/>
        <v>34</v>
      </c>
    </row>
    <row r="35" spans="1:10" ht="19" customHeight="1" thickTop="1">
      <c r="A35" s="93" t="s">
        <v>31</v>
      </c>
      <c r="B35" s="94"/>
      <c r="C35" s="97">
        <f>'Page 3'!C35-'Page 2'!C35</f>
        <v>0</v>
      </c>
      <c r="D35" s="3"/>
      <c r="E35" s="3"/>
      <c r="F35" s="32">
        <f>'Page 3'!F35-'Page 2'!F35</f>
        <v>0</v>
      </c>
      <c r="G35" s="13"/>
      <c r="H35" s="161">
        <f t="shared" si="2"/>
        <v>0</v>
      </c>
      <c r="I35" s="158" t="s">
        <v>59</v>
      </c>
      <c r="J35" s="132">
        <f t="shared" si="0"/>
        <v>35</v>
      </c>
    </row>
    <row r="36" spans="1:10" ht="19" customHeight="1" thickBot="1">
      <c r="A36" s="95" t="s">
        <v>47</v>
      </c>
      <c r="B36" s="96"/>
      <c r="C36" s="99">
        <f>'Page 3'!C36-'Page 2'!C36</f>
        <v>0</v>
      </c>
      <c r="D36" s="7"/>
      <c r="E36" s="7"/>
      <c r="F36" s="33">
        <f>'Page 3'!F36-'Page 2'!F36</f>
        <v>0</v>
      </c>
      <c r="G36" s="160">
        <f>'Page 3'!G36-'Page 2'!G36</f>
        <v>0</v>
      </c>
      <c r="H36" s="162">
        <f t="shared" si="2"/>
        <v>0</v>
      </c>
      <c r="I36" s="159" t="s">
        <v>59</v>
      </c>
      <c r="J36" s="132">
        <f t="shared" si="0"/>
        <v>36</v>
      </c>
    </row>
    <row r="37" spans="1:10" ht="19" customHeight="1" thickTop="1">
      <c r="A37" s="20" t="s">
        <v>35</v>
      </c>
      <c r="B37" s="68"/>
      <c r="C37" s="3">
        <f>SUM(C19:C36)</f>
        <v>2184000</v>
      </c>
      <c r="D37" s="3">
        <f>SUM(D8:D36)</f>
        <v>0</v>
      </c>
      <c r="E37" s="3">
        <f>SUM(E8:E36)</f>
        <v>-2184000</v>
      </c>
      <c r="F37" s="3">
        <f>SUM(F8:F36)</f>
        <v>0</v>
      </c>
      <c r="G37" s="3">
        <f>SUM(G8:G36)</f>
        <v>0</v>
      </c>
      <c r="H37" s="3">
        <f>SUM(H19:H36)</f>
        <v>0</v>
      </c>
      <c r="I37" s="90" t="s">
        <v>78</v>
      </c>
      <c r="J37" s="126">
        <f t="shared" si="0"/>
        <v>37</v>
      </c>
    </row>
    <row r="38" spans="1:10" ht="19" customHeight="1">
      <c r="A38" s="20" t="s">
        <v>33</v>
      </c>
      <c r="B38" s="68"/>
      <c r="C38" s="3">
        <f>'Page 3'!C38-'Page 2'!C38</f>
        <v>-2184000</v>
      </c>
      <c r="D38" s="3"/>
      <c r="E38" s="3">
        <f>'Page 3'!E38-'Page 2'!E38</f>
        <v>2184000</v>
      </c>
      <c r="F38" s="3"/>
      <c r="G38" s="3"/>
      <c r="H38" s="3">
        <f>IFERROR(C38*1,0)+IFERROR(D38*1,0)+IFERROR(E38*1,0)     +     IFERROR(F38*1,0)+IFERROR(G38*1,0)</f>
        <v>0</v>
      </c>
      <c r="I38" s="59" t="s">
        <v>3</v>
      </c>
      <c r="J38" s="126">
        <f t="shared" si="0"/>
        <v>38</v>
      </c>
    </row>
    <row r="39" spans="1:10" ht="19" customHeight="1">
      <c r="A39" s="21" t="s">
        <v>34</v>
      </c>
      <c r="B39" s="70"/>
      <c r="C39" s="7">
        <f>'Page 3'!C39-'Page 2'!C39</f>
        <v>0</v>
      </c>
      <c r="D39" s="7"/>
      <c r="E39" s="7"/>
      <c r="F39" s="7"/>
      <c r="G39" s="7"/>
      <c r="H39" s="7">
        <f>IFERROR(C39*1,0)+IFERROR(D39*1,0)+IFERROR(E39*1,0)     +     IFERROR(F39*1,0)+IFERROR(G39*1,0)</f>
        <v>0</v>
      </c>
      <c r="I39" s="59" t="s">
        <v>3</v>
      </c>
      <c r="J39" s="126">
        <f t="shared" si="0"/>
        <v>39</v>
      </c>
    </row>
    <row r="40" spans="1:10" ht="19" customHeight="1">
      <c r="A40" s="20" t="s">
        <v>36</v>
      </c>
      <c r="B40" s="68"/>
      <c r="C40" s="3">
        <f t="shared" ref="C40:H40" si="3">SUM(C37:C39)</f>
        <v>0</v>
      </c>
      <c r="D40" s="3">
        <f t="shared" si="3"/>
        <v>0</v>
      </c>
      <c r="E40" s="3">
        <f t="shared" si="3"/>
        <v>0</v>
      </c>
      <c r="F40" s="3">
        <f t="shared" si="3"/>
        <v>0</v>
      </c>
      <c r="G40" s="3">
        <f t="shared" si="3"/>
        <v>0</v>
      </c>
      <c r="H40" s="3">
        <f t="shared" si="3"/>
        <v>0</v>
      </c>
      <c r="I40" s="63" t="s">
        <v>112</v>
      </c>
      <c r="J40" s="126">
        <f t="shared" si="0"/>
        <v>40</v>
      </c>
    </row>
    <row r="41" spans="1:10" ht="19" customHeight="1">
      <c r="A41" s="21" t="s">
        <v>37</v>
      </c>
      <c r="B41" s="70"/>
      <c r="C41" s="7">
        <f>'Page 3'!C41-'Page 2'!C41</f>
        <v>0</v>
      </c>
      <c r="D41" s="7"/>
      <c r="E41" s="7"/>
      <c r="F41" s="7"/>
      <c r="G41" s="7"/>
      <c r="H41" s="7">
        <f>IFERROR(C41*1,0)+IFERROR(D41*1,0)+IFERROR(E41*1,0)     +     IFERROR(F41*1,0)+IFERROR(G41*1,0)</f>
        <v>0</v>
      </c>
      <c r="I41" s="59" t="s">
        <v>3</v>
      </c>
      <c r="J41" s="126">
        <f t="shared" si="0"/>
        <v>41</v>
      </c>
    </row>
    <row r="42" spans="1:10" ht="19" customHeight="1">
      <c r="A42" s="116" t="s">
        <v>105</v>
      </c>
      <c r="B42" s="115"/>
      <c r="C42" s="113">
        <f t="shared" ref="C42:H42" si="4">SUM(C40:C41)+0.000001</f>
        <v>9.9999999999999995E-7</v>
      </c>
      <c r="D42" s="113">
        <f t="shared" si="4"/>
        <v>9.9999999999999995E-7</v>
      </c>
      <c r="E42" s="113">
        <f t="shared" si="4"/>
        <v>9.9999999999999995E-7</v>
      </c>
      <c r="F42" s="113">
        <f t="shared" si="4"/>
        <v>9.9999999999999995E-7</v>
      </c>
      <c r="G42" s="113">
        <f t="shared" si="4"/>
        <v>9.9999999999999995E-7</v>
      </c>
      <c r="H42" s="114">
        <f t="shared" si="4"/>
        <v>9.9999999999999995E-7</v>
      </c>
      <c r="I42" s="63" t="s">
        <v>78</v>
      </c>
      <c r="J42" s="126">
        <f t="shared" si="0"/>
        <v>42</v>
      </c>
    </row>
    <row r="43" spans="1:10" ht="18" customHeight="1">
      <c r="A43" s="185" t="s">
        <v>76</v>
      </c>
      <c r="B43" s="185"/>
      <c r="C43" s="185"/>
      <c r="D43" s="185"/>
      <c r="J43" s="126">
        <f t="shared" si="0"/>
        <v>43</v>
      </c>
    </row>
    <row r="44" spans="1:10" ht="19" customHeight="1">
      <c r="A44" s="186"/>
      <c r="B44" s="186"/>
      <c r="C44" s="186"/>
      <c r="D44" s="186"/>
      <c r="F44" s="57"/>
      <c r="G44" s="42"/>
      <c r="H44" s="16" t="s">
        <v>62</v>
      </c>
      <c r="I44" s="133" t="s">
        <v>58</v>
      </c>
      <c r="J44" s="126">
        <f t="shared" si="0"/>
        <v>44</v>
      </c>
    </row>
    <row r="45" spans="1:10" ht="19" customHeight="1" thickBot="1">
      <c r="A45" s="186"/>
      <c r="B45" s="186"/>
      <c r="C45" s="186"/>
      <c r="D45" s="186"/>
      <c r="F45" s="60"/>
      <c r="G45" s="42"/>
      <c r="H45" s="61" t="s">
        <v>60</v>
      </c>
      <c r="I45" s="59" t="s">
        <v>3</v>
      </c>
      <c r="J45" s="126">
        <f t="shared" si="0"/>
        <v>45</v>
      </c>
    </row>
    <row r="46" spans="1:10" ht="19" customHeight="1" thickTop="1" thickBot="1">
      <c r="A46" s="181" t="s">
        <v>116</v>
      </c>
      <c r="B46" s="74"/>
      <c r="C46" s="10" t="s">
        <v>75</v>
      </c>
      <c r="D46" s="75"/>
      <c r="F46" s="58"/>
      <c r="G46" s="42"/>
      <c r="H46" s="15" t="s">
        <v>61</v>
      </c>
      <c r="I46" s="155" t="s">
        <v>59</v>
      </c>
      <c r="J46" s="132">
        <f t="shared" si="0"/>
        <v>46</v>
      </c>
    </row>
    <row r="47" spans="1:10" ht="18" customHeight="1" thickTop="1">
      <c r="A47" s="182"/>
      <c r="B47" s="74" t="s">
        <v>74</v>
      </c>
      <c r="C47" s="75"/>
      <c r="D47" s="75"/>
      <c r="E47" s="10"/>
      <c r="J47" s="126">
        <f t="shared" si="0"/>
        <v>47</v>
      </c>
    </row>
    <row r="48" spans="1:10" ht="19" customHeight="1" thickBot="1">
      <c r="A48" s="6" t="s">
        <v>7</v>
      </c>
      <c r="B48" s="6" t="s">
        <v>3</v>
      </c>
      <c r="C48" s="6" t="s">
        <v>9</v>
      </c>
      <c r="D48" s="6" t="s">
        <v>2</v>
      </c>
      <c r="E48" s="6" t="s">
        <v>68</v>
      </c>
      <c r="F48" s="6" t="s">
        <v>4</v>
      </c>
      <c r="G48" s="6" t="s">
        <v>6</v>
      </c>
      <c r="H48" s="39" t="s">
        <v>1</v>
      </c>
      <c r="I48" s="124" t="s">
        <v>58</v>
      </c>
      <c r="J48" s="126">
        <f t="shared" si="0"/>
        <v>48</v>
      </c>
    </row>
    <row r="49" spans="1:10" ht="19" customHeight="1" thickTop="1">
      <c r="A49" s="183" t="str">
        <f ca="1">"©"&amp;RIGHT("0"&amp;MONTH(NOW()),2)&amp;"/"&amp;RIGHT("0"&amp;DAY(NOW())   +   0,2)&amp;"/"&amp;YEAR(NOW())&amp;" LAWRENCE GERARD BRUNN, CPA (PA), MBA"</f>
        <v>©06/19/2025 LAWRENCE GERARD BRUNN, CPA (PA), MBA</v>
      </c>
      <c r="B49" s="183"/>
      <c r="C49" s="183"/>
      <c r="D49" s="183"/>
      <c r="E49" s="183"/>
      <c r="F49" s="183"/>
      <c r="G49" s="183"/>
      <c r="H49" s="151" t="s">
        <v>41</v>
      </c>
      <c r="J49" s="126">
        <f t="shared" si="0"/>
        <v>49</v>
      </c>
    </row>
    <row r="50" spans="1:10" ht="19" customHeight="1">
      <c r="A50" s="184"/>
      <c r="B50" s="184"/>
      <c r="C50" s="184"/>
      <c r="D50" s="184"/>
      <c r="E50" s="184"/>
      <c r="F50" s="184"/>
      <c r="G50" s="184"/>
      <c r="H50" s="152" t="s">
        <v>125</v>
      </c>
      <c r="J50" s="126">
        <f t="shared" si="0"/>
        <v>50</v>
      </c>
    </row>
    <row r="51" spans="1:10" ht="19" customHeight="1">
      <c r="A51" s="173" t="s">
        <v>133</v>
      </c>
      <c r="B51" s="174"/>
      <c r="C51" s="174"/>
      <c r="D51" s="174"/>
      <c r="E51" s="174"/>
      <c r="F51" s="174"/>
      <c r="G51" s="175"/>
      <c r="H51" s="153" t="s">
        <v>128</v>
      </c>
      <c r="J51" s="126">
        <f t="shared" si="0"/>
        <v>51</v>
      </c>
    </row>
    <row r="52" spans="1:10" ht="19" customHeight="1">
      <c r="A52" s="191" t="s">
        <v>132</v>
      </c>
      <c r="B52" s="191"/>
      <c r="C52" s="191"/>
      <c r="D52" s="191"/>
      <c r="E52" s="191"/>
      <c r="F52" s="191"/>
      <c r="G52" s="192"/>
      <c r="H52" s="152" t="s">
        <v>129</v>
      </c>
      <c r="J52" s="126">
        <f t="shared" si="0"/>
        <v>52</v>
      </c>
    </row>
    <row r="53" spans="1:10" ht="19" customHeight="1" thickBot="1">
      <c r="A53" s="191"/>
      <c r="B53" s="191"/>
      <c r="C53" s="191"/>
      <c r="D53" s="191"/>
      <c r="E53" s="191"/>
      <c r="F53" s="191"/>
      <c r="G53" s="192"/>
      <c r="H53" s="154" t="s">
        <v>130</v>
      </c>
      <c r="J53" s="126">
        <f t="shared" si="0"/>
        <v>53</v>
      </c>
    </row>
    <row r="54" spans="1:10" ht="19" customHeight="1" thickTop="1">
      <c r="A54" s="102" t="s">
        <v>96</v>
      </c>
      <c r="B54" s="106" t="s">
        <v>103</v>
      </c>
      <c r="C54" s="103" t="s">
        <v>99</v>
      </c>
      <c r="D54" s="105" t="s">
        <v>100</v>
      </c>
      <c r="E54" s="103"/>
      <c r="F54" s="104"/>
      <c r="G54" s="14"/>
      <c r="H54" s="137" t="s">
        <v>113</v>
      </c>
      <c r="I54" s="63" t="s">
        <v>78</v>
      </c>
      <c r="J54" s="126">
        <f t="shared" si="0"/>
        <v>54</v>
      </c>
    </row>
    <row r="55" spans="1:10" ht="19" customHeight="1">
      <c r="A55" s="87" t="s">
        <v>93</v>
      </c>
      <c r="B55" s="91" t="s">
        <v>85</v>
      </c>
      <c r="C55" s="81" t="s">
        <v>83</v>
      </c>
      <c r="D55" s="82" t="s">
        <v>39</v>
      </c>
      <c r="E55" s="83" t="s">
        <v>20</v>
      </c>
      <c r="F55" s="84" t="s">
        <v>98</v>
      </c>
      <c r="G55" s="85" t="s">
        <v>44</v>
      </c>
      <c r="H55" s="86" t="s">
        <v>84</v>
      </c>
      <c r="J55" s="126">
        <f t="shared" si="0"/>
        <v>55</v>
      </c>
    </row>
    <row r="56" spans="1:10" ht="19" customHeight="1">
      <c r="A56" s="88" t="s">
        <v>88</v>
      </c>
      <c r="B56" s="18">
        <f>H56-C56</f>
        <v>0</v>
      </c>
      <c r="C56" s="18">
        <f t="shared" ref="C56:H56" si="5">SUMIF($I$8:$I$41,$I56,C$8:C$41)-C57</f>
        <v>0</v>
      </c>
      <c r="D56" s="18">
        <f t="shared" si="5"/>
        <v>0</v>
      </c>
      <c r="E56" s="18">
        <f t="shared" si="5"/>
        <v>0</v>
      </c>
      <c r="F56" s="18">
        <f t="shared" si="5"/>
        <v>0</v>
      </c>
      <c r="G56" s="18">
        <f t="shared" si="5"/>
        <v>0</v>
      </c>
      <c r="H56" s="18">
        <f t="shared" si="5"/>
        <v>0</v>
      </c>
      <c r="I56" s="134" t="s">
        <v>58</v>
      </c>
      <c r="J56" s="126">
        <f t="shared" si="0"/>
        <v>56</v>
      </c>
    </row>
    <row r="57" spans="1:10" ht="19" customHeight="1">
      <c r="A57" s="27" t="s">
        <v>89</v>
      </c>
      <c r="B57" s="4">
        <f t="shared" ref="B57:B59" si="6">H57-C57</f>
        <v>0</v>
      </c>
      <c r="C57" s="4">
        <f>C8+C10</f>
        <v>0</v>
      </c>
      <c r="D57" s="4">
        <f>D8+D10</f>
        <v>0</v>
      </c>
      <c r="E57" s="4">
        <f>E8+E10</f>
        <v>0</v>
      </c>
      <c r="F57" s="4">
        <f>F8+F10</f>
        <v>0</v>
      </c>
      <c r="G57" s="4">
        <f>IFERROR(G8*1,0)+IFERROR(G10*1,0)</f>
        <v>0</v>
      </c>
      <c r="H57" s="9">
        <f>H8+H10</f>
        <v>0</v>
      </c>
      <c r="I57" s="135" t="s">
        <v>58</v>
      </c>
      <c r="J57" s="129">
        <f t="shared" si="0"/>
        <v>57</v>
      </c>
    </row>
    <row r="58" spans="1:10" ht="19" customHeight="1" thickBot="1">
      <c r="A58" s="89" t="s">
        <v>87</v>
      </c>
      <c r="B58" s="3">
        <f t="shared" si="6"/>
        <v>0</v>
      </c>
      <c r="C58" s="3">
        <f t="shared" ref="C58:C59" si="7">SUMIF($I$8:$I$41,$I58,C$8:C$41)</f>
        <v>0</v>
      </c>
      <c r="D58" s="3">
        <f t="shared" ref="D58:H59" si="8">SUMIF($I$8:$I$41,$I58,D$8:D$41)</f>
        <v>0</v>
      </c>
      <c r="E58" s="3">
        <f t="shared" si="8"/>
        <v>0</v>
      </c>
      <c r="F58" s="3">
        <f t="shared" si="8"/>
        <v>0</v>
      </c>
      <c r="G58" s="3">
        <f t="shared" si="8"/>
        <v>0</v>
      </c>
      <c r="H58" s="3">
        <f t="shared" si="8"/>
        <v>0</v>
      </c>
      <c r="I58" s="59" t="s">
        <v>3</v>
      </c>
      <c r="J58" s="126">
        <f t="shared" si="0"/>
        <v>58</v>
      </c>
    </row>
    <row r="59" spans="1:10" ht="19" customHeight="1" thickTop="1" thickBot="1">
      <c r="A59" s="21" t="s">
        <v>79</v>
      </c>
      <c r="B59" s="7">
        <f t="shared" si="6"/>
        <v>0</v>
      </c>
      <c r="C59" s="7">
        <f t="shared" si="7"/>
        <v>0</v>
      </c>
      <c r="D59" s="7">
        <f t="shared" si="8"/>
        <v>0</v>
      </c>
      <c r="E59" s="7">
        <f t="shared" si="8"/>
        <v>0</v>
      </c>
      <c r="F59" s="7">
        <f t="shared" si="8"/>
        <v>0</v>
      </c>
      <c r="G59" s="7">
        <f t="shared" si="8"/>
        <v>0</v>
      </c>
      <c r="H59" s="24">
        <f t="shared" si="8"/>
        <v>0</v>
      </c>
      <c r="I59" s="155" t="s">
        <v>59</v>
      </c>
      <c r="J59" s="132">
        <f t="shared" si="0"/>
        <v>59</v>
      </c>
    </row>
    <row r="60" spans="1:10" ht="19" customHeight="1" thickTop="1">
      <c r="A60" s="110" t="s">
        <v>105</v>
      </c>
      <c r="B60" s="111">
        <f t="shared" ref="B60:H60" si="9">SUM(B56:B59)+0.000001</f>
        <v>9.9999999999999995E-7</v>
      </c>
      <c r="C60" s="111">
        <f t="shared" si="9"/>
        <v>9.9999999999999995E-7</v>
      </c>
      <c r="D60" s="111">
        <f t="shared" si="9"/>
        <v>9.9999999999999995E-7</v>
      </c>
      <c r="E60" s="111">
        <f t="shared" si="9"/>
        <v>9.9999999999999995E-7</v>
      </c>
      <c r="F60" s="111">
        <f t="shared" si="9"/>
        <v>9.9999999999999995E-7</v>
      </c>
      <c r="G60" s="111">
        <f t="shared" si="9"/>
        <v>9.9999999999999995E-7</v>
      </c>
      <c r="H60" s="112">
        <f t="shared" si="9"/>
        <v>9.9999999999999995E-7</v>
      </c>
      <c r="I60" s="63" t="s">
        <v>78</v>
      </c>
      <c r="J60" s="130">
        <f t="shared" si="0"/>
        <v>60</v>
      </c>
    </row>
    <row r="61" spans="1:10" ht="19" customHeight="1">
      <c r="A61" s="2" t="s">
        <v>0</v>
      </c>
    </row>
    <row r="62" spans="1:10" ht="19" customHeight="1">
      <c r="A62" s="2" t="s">
        <v>0</v>
      </c>
    </row>
    <row r="63" spans="1:10" ht="19" customHeight="1">
      <c r="A63" s="2" t="s">
        <v>0</v>
      </c>
    </row>
  </sheetData>
  <mergeCells count="11">
    <mergeCell ref="A52:G53"/>
    <mergeCell ref="A51:G51"/>
    <mergeCell ref="B3:B7"/>
    <mergeCell ref="A18:B18"/>
    <mergeCell ref="A46:A47"/>
    <mergeCell ref="A49:G50"/>
    <mergeCell ref="A43:D45"/>
    <mergeCell ref="D16:G17"/>
    <mergeCell ref="B16:B17"/>
    <mergeCell ref="A16:A17"/>
    <mergeCell ref="F18:G29"/>
  </mergeCells>
  <conditionalFormatting sqref="A1:L1048576">
    <cfRule type="cellIs" dxfId="1" priority="5" operator="equal">
      <formula>0</formula>
    </cfRule>
    <cfRule type="cellIs" dxfId="0" priority="6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2</vt:lpstr>
      <vt:lpstr>Page 3</vt:lpstr>
      <vt:lpstr>Page 4</vt:lpstr>
      <vt:lpstr>'Page 2'!Print_Area</vt:lpstr>
      <vt:lpstr>'Page 3'!Print_Area</vt:lpstr>
      <vt:lpstr>'Page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2025-06-16T12:31:05Z</cp:lastPrinted>
  <dcterms:created xsi:type="dcterms:W3CDTF">2025-03-15T14:38:32Z</dcterms:created>
  <dcterms:modified xsi:type="dcterms:W3CDTF">2025-06-19T10:48:14Z</dcterms:modified>
</cp:coreProperties>
</file>