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B9391BC3-95A0-C847-80BD-C841E5F89FAB}" xr6:coauthVersionLast="47" xr6:coauthVersionMax="47" xr10:uidLastSave="{00000000-0000-0000-0000-000000000000}"/>
  <bookViews>
    <workbookView xWindow="0" yWindow="760" windowWidth="34560" windowHeight="19400" xr2:uid="{2DF5FB76-2A48-8149-BAD5-A58014CD49C2}"/>
  </bookViews>
  <sheets>
    <sheet name="2" sheetId="106" r:id="rId1"/>
    <sheet name="3" sheetId="108" r:id="rId2"/>
    <sheet name="4" sheetId="105" r:id="rId3"/>
    <sheet name="Difference" sheetId="109" state="hidden" r:id="rId4"/>
  </sheets>
  <definedNames>
    <definedName name="_xlnm._FilterDatabase" localSheetId="0" hidden="1">'2'!#REF!</definedName>
    <definedName name="_xlnm._FilterDatabase" localSheetId="1" hidden="1">'3'!#REF!</definedName>
    <definedName name="_xlnm._FilterDatabase" localSheetId="2" hidden="1">'4'!#REF!</definedName>
    <definedName name="_xlnm._FilterDatabase" localSheetId="3" hidden="1">Difference!#REF!</definedName>
    <definedName name="_xlnm.Print_Area" localSheetId="0">'2'!$A$1:$N$45</definedName>
    <definedName name="_xlnm.Print_Area" localSheetId="1">'3'!$A$1:$N$45</definedName>
    <definedName name="_xlnm.Print_Area" localSheetId="2">'4'!$A$1:$N$45</definedName>
    <definedName name="_xlnm.Print_Area" localSheetId="3">Difference!$A$1:$N$45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08" l="1"/>
  <c r="M11" i="105"/>
  <c r="M11" i="106"/>
  <c r="N32" i="109"/>
  <c r="L32" i="109"/>
  <c r="J32" i="109"/>
  <c r="H32" i="109"/>
  <c r="F32" i="109"/>
  <c r="E32" i="109"/>
  <c r="N47" i="109"/>
  <c r="L47" i="109"/>
  <c r="K47" i="109"/>
  <c r="J47" i="109"/>
  <c r="H47" i="109"/>
  <c r="G47" i="109"/>
  <c r="F47" i="109"/>
  <c r="E47" i="109"/>
  <c r="N43" i="109"/>
  <c r="N41" i="109"/>
  <c r="N40" i="109"/>
  <c r="N38" i="109"/>
  <c r="N37" i="109"/>
  <c r="N36" i="109"/>
  <c r="N35" i="109"/>
  <c r="N34" i="109"/>
  <c r="N33" i="109"/>
  <c r="N31" i="109"/>
  <c r="N30" i="109"/>
  <c r="N29" i="109"/>
  <c r="N28" i="109"/>
  <c r="N27" i="109"/>
  <c r="N21" i="109"/>
  <c r="L43" i="109"/>
  <c r="L41" i="109"/>
  <c r="L40" i="109"/>
  <c r="L38" i="109"/>
  <c r="L37" i="109"/>
  <c r="L36" i="109"/>
  <c r="L35" i="109"/>
  <c r="L34" i="109"/>
  <c r="L33" i="109"/>
  <c r="L31" i="109"/>
  <c r="L30" i="109"/>
  <c r="L29" i="109"/>
  <c r="L28" i="109"/>
  <c r="L27" i="109"/>
  <c r="L21" i="109"/>
  <c r="K43" i="109"/>
  <c r="K41" i="109"/>
  <c r="K40" i="109"/>
  <c r="K38" i="109"/>
  <c r="K37" i="109"/>
  <c r="K36" i="109"/>
  <c r="K35" i="109"/>
  <c r="K34" i="109"/>
  <c r="K33" i="109"/>
  <c r="K32" i="109"/>
  <c r="K31" i="109"/>
  <c r="K30" i="109"/>
  <c r="K29" i="109"/>
  <c r="K28" i="109"/>
  <c r="K27" i="109"/>
  <c r="K26" i="109"/>
  <c r="K25" i="109"/>
  <c r="K24" i="109"/>
  <c r="K23" i="109"/>
  <c r="K22" i="109"/>
  <c r="K21" i="109"/>
  <c r="J43" i="109"/>
  <c r="J41" i="109"/>
  <c r="J40" i="109"/>
  <c r="J38" i="109"/>
  <c r="J37" i="109"/>
  <c r="J36" i="109"/>
  <c r="J35" i="109"/>
  <c r="J34" i="109"/>
  <c r="J33" i="109"/>
  <c r="J31" i="109"/>
  <c r="J30" i="109"/>
  <c r="J29" i="109"/>
  <c r="J28" i="109"/>
  <c r="J27" i="109"/>
  <c r="J26" i="109"/>
  <c r="J25" i="109"/>
  <c r="J24" i="109"/>
  <c r="J23" i="109"/>
  <c r="J22" i="109"/>
  <c r="J21" i="109"/>
  <c r="H43" i="109"/>
  <c r="G43" i="109"/>
  <c r="F43" i="109"/>
  <c r="E43" i="109"/>
  <c r="H41" i="109"/>
  <c r="G41" i="109"/>
  <c r="F41" i="109"/>
  <c r="E41" i="109"/>
  <c r="H40" i="109"/>
  <c r="G40" i="109"/>
  <c r="F40" i="109"/>
  <c r="E40" i="109"/>
  <c r="H38" i="109"/>
  <c r="G38" i="109"/>
  <c r="F38" i="109"/>
  <c r="E38" i="109"/>
  <c r="H37" i="109"/>
  <c r="G37" i="109"/>
  <c r="F37" i="109"/>
  <c r="E37" i="109"/>
  <c r="H36" i="109"/>
  <c r="G36" i="109"/>
  <c r="F36" i="109"/>
  <c r="E36" i="109"/>
  <c r="H35" i="109"/>
  <c r="G35" i="109"/>
  <c r="F35" i="109"/>
  <c r="E35" i="109"/>
  <c r="H34" i="109"/>
  <c r="G34" i="109"/>
  <c r="F34" i="109"/>
  <c r="E34" i="109"/>
  <c r="H33" i="109"/>
  <c r="G33" i="109"/>
  <c r="F33" i="109"/>
  <c r="E33" i="109"/>
  <c r="G32" i="109"/>
  <c r="H31" i="109"/>
  <c r="G31" i="109"/>
  <c r="F31" i="109"/>
  <c r="E31" i="109"/>
  <c r="H30" i="109"/>
  <c r="G30" i="109"/>
  <c r="F30" i="109"/>
  <c r="E30" i="109"/>
  <c r="H29" i="109"/>
  <c r="G29" i="109"/>
  <c r="F29" i="109"/>
  <c r="E29" i="109"/>
  <c r="H28" i="109"/>
  <c r="G28" i="109"/>
  <c r="F28" i="109"/>
  <c r="E28" i="109"/>
  <c r="H27" i="109"/>
  <c r="G27" i="109"/>
  <c r="F27" i="109"/>
  <c r="E27" i="109"/>
  <c r="G26" i="109"/>
  <c r="F26" i="109"/>
  <c r="E26" i="109"/>
  <c r="G25" i="109"/>
  <c r="F25" i="109"/>
  <c r="E25" i="109"/>
  <c r="G24" i="109"/>
  <c r="F24" i="109"/>
  <c r="E24" i="109"/>
  <c r="G23" i="109"/>
  <c r="F23" i="109"/>
  <c r="E23" i="109"/>
  <c r="G22" i="109"/>
  <c r="F22" i="109"/>
  <c r="E22" i="109"/>
  <c r="H21" i="109"/>
  <c r="G21" i="109"/>
  <c r="F21" i="109"/>
  <c r="E21" i="109"/>
  <c r="N15" i="109"/>
  <c r="N14" i="109"/>
  <c r="N13" i="109"/>
  <c r="N11" i="109"/>
  <c r="N9" i="109"/>
  <c r="L15" i="109"/>
  <c r="L14" i="109"/>
  <c r="L13" i="109"/>
  <c r="L11" i="109"/>
  <c r="L10" i="109"/>
  <c r="L9" i="109"/>
  <c r="L8" i="109"/>
  <c r="K15" i="109"/>
  <c r="K14" i="109"/>
  <c r="K13" i="109"/>
  <c r="K12" i="109"/>
  <c r="K11" i="109"/>
  <c r="K10" i="109"/>
  <c r="K9" i="109"/>
  <c r="K8" i="109"/>
  <c r="J15" i="109"/>
  <c r="J14" i="109"/>
  <c r="J13" i="109"/>
  <c r="J12" i="109"/>
  <c r="J11" i="109"/>
  <c r="J10" i="109"/>
  <c r="J9" i="109"/>
  <c r="J8" i="109"/>
  <c r="H15" i="109"/>
  <c r="G15" i="109"/>
  <c r="F15" i="109"/>
  <c r="E15" i="109"/>
  <c r="H14" i="109"/>
  <c r="G14" i="109"/>
  <c r="F14" i="109"/>
  <c r="E14" i="109"/>
  <c r="H13" i="109"/>
  <c r="G13" i="109"/>
  <c r="F13" i="109"/>
  <c r="E13" i="109"/>
  <c r="G12" i="109"/>
  <c r="F12" i="109"/>
  <c r="E12" i="109"/>
  <c r="H11" i="109"/>
  <c r="G11" i="109"/>
  <c r="F11" i="109"/>
  <c r="E11" i="109"/>
  <c r="H10" i="109"/>
  <c r="G10" i="109"/>
  <c r="F10" i="109"/>
  <c r="E10" i="109"/>
  <c r="H9" i="109"/>
  <c r="G9" i="109"/>
  <c r="F9" i="109"/>
  <c r="H8" i="109"/>
  <c r="G8" i="109"/>
  <c r="F8" i="109"/>
  <c r="E8" i="109"/>
  <c r="E9" i="109"/>
  <c r="N7" i="109"/>
  <c r="N1" i="109"/>
  <c r="M1" i="109"/>
  <c r="K15" i="108" l="1"/>
  <c r="J15" i="108"/>
  <c r="E15" i="108"/>
  <c r="H15" i="105"/>
  <c r="H14" i="105"/>
  <c r="H13" i="105"/>
  <c r="H12" i="105"/>
  <c r="H12" i="109" s="1"/>
  <c r="H11" i="105"/>
  <c r="H10" i="105"/>
  <c r="H9" i="105"/>
  <c r="H8" i="105"/>
  <c r="L10" i="105"/>
  <c r="J31" i="105"/>
  <c r="E31" i="105"/>
  <c r="L8" i="105"/>
  <c r="N43" i="108"/>
  <c r="N41" i="108"/>
  <c r="N40" i="108"/>
  <c r="N38" i="108"/>
  <c r="N37" i="108"/>
  <c r="N36" i="108"/>
  <c r="N35" i="108"/>
  <c r="N34" i="108"/>
  <c r="N33" i="108"/>
  <c r="N32" i="108"/>
  <c r="N31" i="108"/>
  <c r="N30" i="108"/>
  <c r="N29" i="108"/>
  <c r="N28" i="108"/>
  <c r="N27" i="108"/>
  <c r="N21" i="108"/>
  <c r="L43" i="108"/>
  <c r="L41" i="108"/>
  <c r="L40" i="108"/>
  <c r="L38" i="108"/>
  <c r="L37" i="108"/>
  <c r="L36" i="108"/>
  <c r="L35" i="108"/>
  <c r="L34" i="108"/>
  <c r="L33" i="108"/>
  <c r="L32" i="108"/>
  <c r="L31" i="108"/>
  <c r="L30" i="108"/>
  <c r="L29" i="108"/>
  <c r="L28" i="108"/>
  <c r="L27" i="108"/>
  <c r="L24" i="108"/>
  <c r="N24" i="108" s="1"/>
  <c r="L21" i="108"/>
  <c r="N15" i="108"/>
  <c r="J14" i="108"/>
  <c r="K13" i="108"/>
  <c r="J12" i="108"/>
  <c r="N12" i="108" s="1"/>
  <c r="J11" i="108"/>
  <c r="N11" i="108" s="1"/>
  <c r="J10" i="108"/>
  <c r="N10" i="108" s="1"/>
  <c r="J9" i="108"/>
  <c r="N9" i="108" s="1"/>
  <c r="N14" i="108"/>
  <c r="N13" i="108"/>
  <c r="H43" i="108"/>
  <c r="H41" i="108"/>
  <c r="H40" i="108"/>
  <c r="H38" i="108"/>
  <c r="H37" i="108"/>
  <c r="H36" i="108"/>
  <c r="F36" i="108"/>
  <c r="F35" i="108"/>
  <c r="H35" i="108" s="1"/>
  <c r="H34" i="108"/>
  <c r="H33" i="108"/>
  <c r="H32" i="108"/>
  <c r="H31" i="108"/>
  <c r="G31" i="108"/>
  <c r="H30" i="108"/>
  <c r="H29" i="108"/>
  <c r="H27" i="108"/>
  <c r="H26" i="108"/>
  <c r="L26" i="108" s="1"/>
  <c r="N26" i="108" s="1"/>
  <c r="H25" i="108"/>
  <c r="L25" i="108" s="1"/>
  <c r="N25" i="108" s="1"/>
  <c r="H24" i="108"/>
  <c r="H23" i="108"/>
  <c r="L23" i="108" s="1"/>
  <c r="N23" i="108" s="1"/>
  <c r="H22" i="108"/>
  <c r="L22" i="108" s="1"/>
  <c r="N22" i="108" s="1"/>
  <c r="H21" i="108"/>
  <c r="K16" i="108"/>
  <c r="K20" i="108" s="1"/>
  <c r="K39" i="108" s="1"/>
  <c r="E16" i="108"/>
  <c r="E20" i="108" s="1"/>
  <c r="H15" i="108"/>
  <c r="H14" i="108"/>
  <c r="H13" i="108"/>
  <c r="H12" i="108"/>
  <c r="H11" i="108"/>
  <c r="F10" i="108"/>
  <c r="F16" i="108" s="1"/>
  <c r="F20" i="108" s="1"/>
  <c r="H9" i="108"/>
  <c r="F10" i="106"/>
  <c r="F28" i="106"/>
  <c r="G10" i="106"/>
  <c r="H10" i="106" s="1"/>
  <c r="L47" i="105"/>
  <c r="J47" i="105"/>
  <c r="H47" i="105"/>
  <c r="N47" i="105" s="1"/>
  <c r="E47" i="105"/>
  <c r="N47" i="106"/>
  <c r="L43" i="106"/>
  <c r="H43" i="106"/>
  <c r="L41" i="106"/>
  <c r="N41" i="106" s="1"/>
  <c r="H41" i="106"/>
  <c r="L40" i="106"/>
  <c r="N40" i="106" s="1"/>
  <c r="H40" i="106"/>
  <c r="L38" i="106"/>
  <c r="H38" i="106"/>
  <c r="L37" i="106"/>
  <c r="H37" i="106"/>
  <c r="L36" i="106"/>
  <c r="H36" i="106"/>
  <c r="F36" i="106"/>
  <c r="L35" i="106"/>
  <c r="F35" i="106"/>
  <c r="H35" i="106" s="1"/>
  <c r="L34" i="106"/>
  <c r="N34" i="106" s="1"/>
  <c r="H34" i="106"/>
  <c r="L33" i="106"/>
  <c r="H33" i="106"/>
  <c r="N33" i="106" s="1"/>
  <c r="L32" i="106"/>
  <c r="N32" i="106" s="1"/>
  <c r="H32" i="106"/>
  <c r="K31" i="106"/>
  <c r="G31" i="106"/>
  <c r="H31" i="106" s="1"/>
  <c r="L30" i="106"/>
  <c r="H30" i="106"/>
  <c r="N30" i="106" s="1"/>
  <c r="L29" i="106"/>
  <c r="H29" i="106"/>
  <c r="L28" i="106"/>
  <c r="H28" i="106"/>
  <c r="L27" i="106"/>
  <c r="H27" i="106"/>
  <c r="N27" i="106" s="1"/>
  <c r="L26" i="106"/>
  <c r="H26" i="106"/>
  <c r="H26" i="109" s="1"/>
  <c r="L25" i="106"/>
  <c r="L25" i="109" s="1"/>
  <c r="H25" i="106"/>
  <c r="L24" i="106"/>
  <c r="H24" i="106"/>
  <c r="L23" i="106"/>
  <c r="H23" i="106"/>
  <c r="L22" i="106"/>
  <c r="H22" i="106"/>
  <c r="L21" i="106"/>
  <c r="N21" i="106" s="1"/>
  <c r="H21" i="106"/>
  <c r="K20" i="106"/>
  <c r="E20" i="106"/>
  <c r="E20" i="109" s="1"/>
  <c r="K16" i="106"/>
  <c r="F16" i="106"/>
  <c r="E16" i="106"/>
  <c r="E16" i="109" s="1"/>
  <c r="J15" i="106"/>
  <c r="J16" i="106" s="1"/>
  <c r="H15" i="106"/>
  <c r="E15" i="106"/>
  <c r="L14" i="106"/>
  <c r="H14" i="106"/>
  <c r="L13" i="106"/>
  <c r="H13" i="106"/>
  <c r="L12" i="106"/>
  <c r="H12" i="106"/>
  <c r="L11" i="106"/>
  <c r="H11" i="106"/>
  <c r="L9" i="106"/>
  <c r="N9" i="106" s="1"/>
  <c r="H9" i="106"/>
  <c r="N8" i="106"/>
  <c r="N8" i="109" s="1"/>
  <c r="L8" i="106"/>
  <c r="N7" i="106"/>
  <c r="N1" i="106"/>
  <c r="L14" i="105"/>
  <c r="J15" i="105"/>
  <c r="E15" i="105"/>
  <c r="N1" i="105"/>
  <c r="N7" i="105"/>
  <c r="F36" i="105"/>
  <c r="F35" i="105" s="1"/>
  <c r="H35" i="105" s="1"/>
  <c r="K16" i="105"/>
  <c r="F16" i="105"/>
  <c r="F20" i="105" s="1"/>
  <c r="G16" i="105"/>
  <c r="L43" i="105"/>
  <c r="L41" i="105"/>
  <c r="L40" i="105"/>
  <c r="L38" i="105"/>
  <c r="L37" i="105"/>
  <c r="L36" i="105"/>
  <c r="L35" i="105"/>
  <c r="L34" i="105"/>
  <c r="L33" i="105"/>
  <c r="L32" i="105"/>
  <c r="L30" i="105"/>
  <c r="L29" i="105"/>
  <c r="L27" i="105"/>
  <c r="L26" i="105"/>
  <c r="L25" i="105"/>
  <c r="L24" i="105"/>
  <c r="L23" i="105"/>
  <c r="L22" i="105"/>
  <c r="L21" i="105"/>
  <c r="L13" i="105"/>
  <c r="L12" i="105"/>
  <c r="L12" i="109" s="1"/>
  <c r="L11" i="105"/>
  <c r="L9" i="105"/>
  <c r="H43" i="105"/>
  <c r="H41" i="105"/>
  <c r="H40" i="105"/>
  <c r="H38" i="105"/>
  <c r="H37" i="105"/>
  <c r="H34" i="105"/>
  <c r="H33" i="105"/>
  <c r="H32" i="105"/>
  <c r="H30" i="105"/>
  <c r="H29" i="105"/>
  <c r="H27" i="105"/>
  <c r="H26" i="105"/>
  <c r="H25" i="105"/>
  <c r="H24" i="105"/>
  <c r="H23" i="105"/>
  <c r="H22" i="105"/>
  <c r="H21" i="105"/>
  <c r="K31" i="105"/>
  <c r="L31" i="105" s="1"/>
  <c r="G31" i="105"/>
  <c r="H31" i="105" s="1"/>
  <c r="L26" i="109" l="1"/>
  <c r="L24" i="109"/>
  <c r="L23" i="109"/>
  <c r="L22" i="109"/>
  <c r="H25" i="109"/>
  <c r="H24" i="109"/>
  <c r="H23" i="109"/>
  <c r="H22" i="109"/>
  <c r="N26" i="106"/>
  <c r="N26" i="109" s="1"/>
  <c r="F20" i="106"/>
  <c r="F16" i="109"/>
  <c r="K20" i="105"/>
  <c r="K20" i="109" s="1"/>
  <c r="K16" i="109"/>
  <c r="G20" i="105"/>
  <c r="J20" i="106"/>
  <c r="J20" i="109" s="1"/>
  <c r="J16" i="109"/>
  <c r="N16" i="108"/>
  <c r="N20" i="108" s="1"/>
  <c r="N39" i="108" s="1"/>
  <c r="N42" i="108" s="1"/>
  <c r="N44" i="108" s="1"/>
  <c r="J16" i="108"/>
  <c r="J20" i="108" s="1"/>
  <c r="J39" i="108" s="1"/>
  <c r="L16" i="108"/>
  <c r="L20" i="108" s="1"/>
  <c r="F28" i="108"/>
  <c r="H28" i="108" s="1"/>
  <c r="E39" i="108"/>
  <c r="E42" i="108" s="1"/>
  <c r="E44" i="108" s="1"/>
  <c r="E48" i="108" s="1"/>
  <c r="G10" i="108"/>
  <c r="G16" i="108" s="1"/>
  <c r="G20" i="108" s="1"/>
  <c r="G39" i="108" s="1"/>
  <c r="G42" i="108" s="1"/>
  <c r="G44" i="108" s="1"/>
  <c r="G48" i="108" s="1"/>
  <c r="H10" i="108"/>
  <c r="N29" i="106"/>
  <c r="G16" i="106"/>
  <c r="G16" i="109" s="1"/>
  <c r="N10" i="106"/>
  <c r="N10" i="109" s="1"/>
  <c r="N43" i="106"/>
  <c r="K39" i="106"/>
  <c r="K42" i="106" s="1"/>
  <c r="K44" i="106" s="1"/>
  <c r="K48" i="106" s="1"/>
  <c r="N14" i="106"/>
  <c r="N13" i="106"/>
  <c r="N11" i="106"/>
  <c r="N12" i="106"/>
  <c r="N38" i="106"/>
  <c r="N23" i="106"/>
  <c r="N22" i="106"/>
  <c r="N24" i="106"/>
  <c r="N25" i="106"/>
  <c r="N36" i="106"/>
  <c r="N37" i="106"/>
  <c r="H16" i="106"/>
  <c r="N28" i="106"/>
  <c r="L20" i="106"/>
  <c r="N35" i="106"/>
  <c r="L15" i="106"/>
  <c r="N15" i="106" s="1"/>
  <c r="L31" i="106"/>
  <c r="N31" i="106" s="1"/>
  <c r="E39" i="106"/>
  <c r="K39" i="105"/>
  <c r="G39" i="105"/>
  <c r="N32" i="105"/>
  <c r="F39" i="105"/>
  <c r="L15" i="105"/>
  <c r="N15" i="105" s="1"/>
  <c r="N33" i="105"/>
  <c r="N14" i="105"/>
  <c r="H16" i="105"/>
  <c r="H16" i="109" s="1"/>
  <c r="H36" i="105"/>
  <c r="N36" i="105" s="1"/>
  <c r="N40" i="105"/>
  <c r="N26" i="105"/>
  <c r="N21" i="105"/>
  <c r="N22" i="105"/>
  <c r="N34" i="105"/>
  <c r="N29" i="105"/>
  <c r="N23" i="105"/>
  <c r="N41" i="105"/>
  <c r="N27" i="105"/>
  <c r="N8" i="105"/>
  <c r="N24" i="105"/>
  <c r="N37" i="105"/>
  <c r="N43" i="105"/>
  <c r="N9" i="105"/>
  <c r="N35" i="105"/>
  <c r="N11" i="105"/>
  <c r="N12" i="105"/>
  <c r="N12" i="109" s="1"/>
  <c r="N30" i="105"/>
  <c r="N13" i="105"/>
  <c r="N28" i="105"/>
  <c r="N25" i="105"/>
  <c r="N31" i="105"/>
  <c r="N38" i="105"/>
  <c r="E16" i="105"/>
  <c r="E20" i="105" s="1"/>
  <c r="H20" i="105" s="1"/>
  <c r="N23" i="109" l="1"/>
  <c r="N22" i="109"/>
  <c r="N25" i="109"/>
  <c r="N24" i="109"/>
  <c r="E42" i="106"/>
  <c r="E39" i="109"/>
  <c r="F39" i="106"/>
  <c r="F20" i="109"/>
  <c r="K42" i="105"/>
  <c r="K39" i="109"/>
  <c r="G42" i="105"/>
  <c r="J39" i="106"/>
  <c r="J42" i="106" s="1"/>
  <c r="H20" i="108"/>
  <c r="H39" i="108" s="1"/>
  <c r="H42" i="108" s="1"/>
  <c r="H44" i="108" s="1"/>
  <c r="H48" i="108" s="1"/>
  <c r="K42" i="108"/>
  <c r="K44" i="108" s="1"/>
  <c r="K48" i="108" s="1"/>
  <c r="J42" i="108"/>
  <c r="J44" i="108" s="1"/>
  <c r="J48" i="108" s="1"/>
  <c r="H16" i="108"/>
  <c r="F39" i="108"/>
  <c r="F42" i="108" s="1"/>
  <c r="F44" i="108" s="1"/>
  <c r="F48" i="108" s="1"/>
  <c r="L39" i="108"/>
  <c r="L42" i="108" s="1"/>
  <c r="G20" i="106"/>
  <c r="G20" i="109" s="1"/>
  <c r="G39" i="106"/>
  <c r="G42" i="106" s="1"/>
  <c r="G44" i="106" s="1"/>
  <c r="G48" i="106" s="1"/>
  <c r="H20" i="106"/>
  <c r="N20" i="106" s="1"/>
  <c r="L39" i="106"/>
  <c r="L16" i="106"/>
  <c r="N16" i="106" s="1"/>
  <c r="F42" i="105"/>
  <c r="F44" i="105" s="1"/>
  <c r="H39" i="105"/>
  <c r="L16" i="105"/>
  <c r="E39" i="105"/>
  <c r="E42" i="105" s="1"/>
  <c r="F42" i="106" l="1"/>
  <c r="F39" i="109"/>
  <c r="G39" i="109"/>
  <c r="H20" i="109"/>
  <c r="H39" i="106"/>
  <c r="N39" i="106" s="1"/>
  <c r="E44" i="106"/>
  <c r="E42" i="109"/>
  <c r="N16" i="105"/>
  <c r="N16" i="109" s="1"/>
  <c r="L16" i="109"/>
  <c r="K44" i="105"/>
  <c r="K44" i="109" s="1"/>
  <c r="K48" i="109" s="1"/>
  <c r="K42" i="109"/>
  <c r="G44" i="105"/>
  <c r="G42" i="109"/>
  <c r="J39" i="109"/>
  <c r="J44" i="106"/>
  <c r="J42" i="109"/>
  <c r="L44" i="108"/>
  <c r="F48" i="105"/>
  <c r="L42" i="106"/>
  <c r="H42" i="105"/>
  <c r="E44" i="105"/>
  <c r="K48" i="105" l="1"/>
  <c r="H42" i="106"/>
  <c r="H39" i="109"/>
  <c r="E48" i="106"/>
  <c r="E44" i="109"/>
  <c r="E48" i="109" s="1"/>
  <c r="F44" i="106"/>
  <c r="F42" i="109"/>
  <c r="H44" i="105"/>
  <c r="H42" i="109"/>
  <c r="G44" i="109"/>
  <c r="G48" i="109" s="1"/>
  <c r="G48" i="105"/>
  <c r="J48" i="106"/>
  <c r="J44" i="109"/>
  <c r="J48" i="109" s="1"/>
  <c r="N42" i="106"/>
  <c r="L44" i="106"/>
  <c r="L48" i="108"/>
  <c r="N48" i="108"/>
  <c r="H44" i="106"/>
  <c r="H48" i="106" s="1"/>
  <c r="H48" i="105"/>
  <c r="E48" i="105"/>
  <c r="J16" i="105"/>
  <c r="J20" i="105" s="1"/>
  <c r="N10" i="105"/>
  <c r="H44" i="109" l="1"/>
  <c r="H48" i="109" s="1"/>
  <c r="F48" i="106"/>
  <c r="F44" i="109"/>
  <c r="F48" i="109" s="1"/>
  <c r="N44" i="106"/>
  <c r="N48" i="106" s="1"/>
  <c r="L48" i="106"/>
  <c r="P1" i="108"/>
  <c r="J39" i="105"/>
  <c r="J42" i="105" s="1"/>
  <c r="J44" i="105" s="1"/>
  <c r="J48" i="105" s="1"/>
  <c r="L20" i="105"/>
  <c r="L20" i="109" s="1"/>
  <c r="P1" i="106" l="1"/>
  <c r="N20" i="105"/>
  <c r="N20" i="109" s="1"/>
  <c r="L39" i="105"/>
  <c r="L39" i="109" s="1"/>
  <c r="N39" i="105" l="1"/>
  <c r="L42" i="105"/>
  <c r="L44" i="105" l="1"/>
  <c r="L44" i="109" s="1"/>
  <c r="L48" i="109" s="1"/>
  <c r="L42" i="109"/>
  <c r="N42" i="105"/>
  <c r="N42" i="109" s="1"/>
  <c r="N39" i="109"/>
  <c r="N44" i="105"/>
  <c r="L48" i="105" l="1"/>
  <c r="N48" i="105"/>
  <c r="P1" i="105" s="1"/>
  <c r="N44" i="109"/>
  <c r="N48" i="109" s="1"/>
  <c r="P1" i="109" s="1"/>
</calcChain>
</file>

<file path=xl/sharedStrings.xml><?xml version="1.0" encoding="utf-8"?>
<sst xmlns="http://schemas.openxmlformats.org/spreadsheetml/2006/main" count="966" uniqueCount="245">
  <si>
    <t>CORRUPT CPA FIRM:</t>
  </si>
  <si>
    <t>CORRUPT ENTITY (INCLUDING SUBSIDIARIES):</t>
  </si>
  <si>
    <t>CORRUPT SUBSIDIARY (TGH):</t>
  </si>
  <si>
    <t>TAMPA GENERAL HOSPITAL</t>
  </si>
  <si>
    <t>FLORIDA HEALTH SCIENCES CENTER, INC (FHSC)</t>
  </si>
  <si>
    <t>UNREALIZED GAINS, NET</t>
  </si>
  <si>
    <t xml:space="preserve">  REALIZED GAINS, NET</t>
  </si>
  <si>
    <t>LOSS ON JOINT VENTURE</t>
  </si>
  <si>
    <t>GAIN FROM PENSION CURTAILMENT</t>
  </si>
  <si>
    <t>PENSION-RELATED CHRGS OTHER THAN...</t>
  </si>
  <si>
    <t>CASH AND CASH EQUIVALENTS - CHANGE</t>
  </si>
  <si>
    <t>CASH AND CASH EQUIVALENTS - START</t>
  </si>
  <si>
    <t>CV - ACCOUNTS PAYABLE (AP) + AE</t>
  </si>
  <si>
    <t>DISPROPORTIONATE SHARE DISTRIBUTIONS</t>
  </si>
  <si>
    <t>TOTAL OPERATING EXPENSES ON THE ABOA</t>
  </si>
  <si>
    <t xml:space="preserve">ACCRUAL </t>
  </si>
  <si>
    <t xml:space="preserve">ACCOUNTING </t>
  </si>
  <si>
    <t xml:space="preserve">BASIS OF </t>
  </si>
  <si>
    <t xml:space="preserve">ABOA = </t>
  </si>
  <si>
    <t xml:space="preserve">ACCOUNTS </t>
  </si>
  <si>
    <t xml:space="preserve">RECEIVABLE </t>
  </si>
  <si>
    <t xml:space="preserve">BAL SHEET </t>
  </si>
  <si>
    <t xml:space="preserve">FIX ROW 9 </t>
  </si>
  <si>
    <t xml:space="preserve">MINUS </t>
  </si>
  <si>
    <t xml:space="preserve">THE </t>
  </si>
  <si>
    <t>B</t>
  </si>
  <si>
    <t>E</t>
  </si>
  <si>
    <t>F</t>
  </si>
  <si>
    <t>L</t>
  </si>
  <si>
    <t xml:space="preserve">IN </t>
  </si>
  <si>
    <t xml:space="preserve">VALUE </t>
  </si>
  <si>
    <t>ONLY LINE 1 AFTER OPERATING EXPENSES</t>
  </si>
  <si>
    <t xml:space="preserve"> </t>
  </si>
  <si>
    <t>https://rumble.com/search/all?q=tgh-embezzle</t>
  </si>
  <si>
    <r>
      <rPr>
        <b/>
        <sz val="17"/>
        <color rgb="FFFF0000"/>
        <rFont val="Arial Narrow"/>
        <family val="2"/>
      </rPr>
      <t>2018</t>
    </r>
    <r>
      <rPr>
        <b/>
        <sz val="17"/>
        <color rgb="FF0000FF"/>
        <rFont val="Arial Narrow"/>
        <family val="2"/>
      </rPr>
      <t xml:space="preserve"> ON AUDIT REPORT 2019 - </t>
    </r>
    <r>
      <rPr>
        <b/>
        <sz val="17"/>
        <color rgb="FFFF0000"/>
        <rFont val="Arial Narrow"/>
        <family val="2"/>
      </rPr>
      <t>2018</t>
    </r>
  </si>
  <si>
    <t>FASB ASU 2014-09 NOT ON AUDIT REPORT</t>
  </si>
  <si>
    <t>CONTRA REV - YES ON THE AUDIT REPORT</t>
  </si>
  <si>
    <t xml:space="preserve">ENDING </t>
  </si>
  <si>
    <t xml:space="preserve">BALANCE </t>
  </si>
  <si>
    <t xml:space="preserve">FY-2017 ^ </t>
  </si>
  <si>
    <t xml:space="preserve">CASH </t>
  </si>
  <si>
    <t xml:space="preserve">FY-2018 </t>
  </si>
  <si>
    <t xml:space="preserve">CASH ON </t>
  </si>
  <si>
    <t xml:space="preserve">VALUE IS </t>
  </si>
  <si>
    <t xml:space="preserve">IN FY-2018 </t>
  </si>
  <si>
    <t xml:space="preserve">TO ZERO </t>
  </si>
  <si>
    <t>BOOK H LOOKS             LIKE BOOK B.</t>
  </si>
  <si>
    <t xml:space="preserve">DIFFERENCE </t>
  </si>
  <si>
    <t>DEPRECIATION AND AMORTIZATION</t>
  </si>
  <si>
    <t>AMORTIZATION  -  BOND ISSUE COSTS</t>
  </si>
  <si>
    <t>AMORTIZATION  -  BOND PREMIUMS</t>
  </si>
  <si>
    <t>OTHER REVENUE - THIS WAS 1 LINE ITEM</t>
  </si>
  <si>
    <t>INVESTING NET CASH -  5 ITEMS TOTAL</t>
  </si>
  <si>
    <t>FINANCING NET CASH -  3 ITEMS TOTAL</t>
  </si>
  <si>
    <t>OPERATING NET CASH - 19 LINES ABOVE</t>
  </si>
  <si>
    <r>
      <t>https://</t>
    </r>
    <r>
      <rPr>
        <b/>
        <sz val="17"/>
        <color rgb="FF0000FF"/>
        <rFont val="Courier New"/>
        <family val="1"/>
      </rPr>
      <t>i</t>
    </r>
    <r>
      <rPr>
        <b/>
        <sz val="17"/>
        <rFont val="Courier New"/>
        <family val="1"/>
      </rPr>
      <t>can</t>
    </r>
    <r>
      <rPr>
        <b/>
        <sz val="17"/>
        <color rgb="FF00B050"/>
        <rFont val="Courier New"/>
        <family val="1"/>
      </rPr>
      <t>fund</t>
    </r>
    <r>
      <rPr>
        <b/>
        <sz val="17"/>
        <rFont val="Courier New"/>
        <family val="1"/>
      </rPr>
      <t>the</t>
    </r>
    <r>
      <rPr>
        <b/>
        <sz val="17"/>
        <color rgb="FF0000FF"/>
        <rFont val="Courier New"/>
        <family val="1"/>
      </rPr>
      <t>USA</t>
    </r>
    <r>
      <rPr>
        <b/>
        <sz val="17"/>
        <color rgb="FFFF0000"/>
        <rFont val="Courier New"/>
        <family val="1"/>
      </rPr>
      <t>.com/</t>
    </r>
  </si>
  <si>
    <t>COLUMN = 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</si>
  <si>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</si>
  <si>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</si>
  <si>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</si>
  <si>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</si>
  <si>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</si>
  <si>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</si>
  <si>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</si>
  <si>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</si>
  <si>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</si>
  <si>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</si>
  <si>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</si>
  <si>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</si>
  <si>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</si>
  <si>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</si>
  <si>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</si>
  <si>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</si>
  <si>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</si>
  <si>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</si>
  <si>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</si>
  <si>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</si>
  <si>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</si>
  <si>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</si>
  <si>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</si>
  <si>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</si>
  <si>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</si>
  <si>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</si>
  <si>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</si>
  <si>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</si>
  <si>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</si>
  <si>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</si>
  <si>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</si>
  <si>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</si>
  <si>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</si>
  <si>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</si>
  <si>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</si>
  <si>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</si>
  <si>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</si>
  <si>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</si>
  <si>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</si>
  <si>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</si>
  <si>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</si>
  <si>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</si>
  <si>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</si>
  <si>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INVISIBLE </t>
  </si>
  <si>
    <t xml:space="preserve">&lt; INVISIBLE </t>
  </si>
  <si>
    <t xml:space="preserve">START </t>
  </si>
  <si>
    <t xml:space="preserve">END </t>
  </si>
  <si>
    <t>CV - NOT ACCRUED - INVENTORIES</t>
  </si>
  <si>
    <t>CV - NOT ACCRUED - PREPD EXP &amp; OTHER</t>
  </si>
  <si>
    <t>CV - ACCRUED EXPENSES (AE) MERGED UP</t>
  </si>
  <si>
    <t>CV - EST THIRD-PARTY PAYOR SETTLMNTS</t>
  </si>
  <si>
    <t>CV - OTHER LIABILITIES  - NONCURRENT</t>
  </si>
  <si>
    <t xml:space="preserve">TO MATCH </t>
  </si>
  <si>
    <t xml:space="preserve">REPORT </t>
  </si>
  <si>
    <t xml:space="preserve">VALUE ^ </t>
  </si>
  <si>
    <t xml:space="preserve">SHALL = $0 </t>
  </si>
  <si>
    <t>CASH AND CASH EQUIVALENTS - END CBOA</t>
  </si>
  <si>
    <t xml:space="preserve">THE CBOA </t>
  </si>
  <si>
    <t>H</t>
  </si>
  <si>
    <t>N</t>
  </si>
  <si>
    <r>
      <t xml:space="preserve">CELL </t>
    </r>
    <r>
      <rPr>
        <b/>
        <sz val="14"/>
        <color rgb="FFFF0000"/>
        <rFont val="Arial"/>
        <family val="2"/>
      </rPr>
      <t>H10</t>
    </r>
    <r>
      <rPr>
        <b/>
        <sz val="14"/>
        <color rgb="FF0000FF"/>
        <rFont val="Arial"/>
        <family val="2"/>
      </rPr>
      <t xml:space="preserve"> DID </t>
    </r>
    <r>
      <rPr>
        <b/>
        <sz val="14"/>
        <color rgb="FFFF0000"/>
        <rFont val="Arial"/>
        <family val="2"/>
      </rPr>
      <t>NOT</t>
    </r>
    <r>
      <rPr>
        <b/>
        <sz val="14"/>
        <color rgb="FF0000FF"/>
        <rFont val="Arial"/>
        <family val="2"/>
      </rPr>
      <t xml:space="preserve"> NET TO $0 WITH CELL</t>
    </r>
    <r>
      <rPr>
        <b/>
        <sz val="14"/>
        <color rgb="FFFF0000"/>
        <rFont val="Arial"/>
        <family val="2"/>
      </rPr>
      <t xml:space="preserve"> H28</t>
    </r>
  </si>
  <si>
    <t>TGH EMBEZZLED THE CASH IN CELL H10</t>
  </si>
  <si>
    <t>TGH EMBEZZLED THE CASH IN CELL L8</t>
  </si>
  <si>
    <t xml:space="preserve">ROW 44 IS </t>
  </si>
  <si>
    <t>NET PATIENT SERVICE REVENUE  -  ABOA</t>
  </si>
  <si>
    <t>C</t>
  </si>
  <si>
    <t>O</t>
  </si>
  <si>
    <t>V</t>
  </si>
  <si>
    <t>R</t>
  </si>
  <si>
    <t>T</t>
  </si>
  <si>
    <t>A</t>
  </si>
  <si>
    <t>S</t>
  </si>
  <si>
    <t>CHG IN NET ASSETS ^ PROFIT LINE ABOA</t>
  </si>
  <si>
    <t xml:space="preserve">PER TGH ^ </t>
  </si>
  <si>
    <t>BAD DEBTS - CELLS:  E28 + E31 = J31</t>
  </si>
  <si>
    <t>YEAR 2018</t>
  </si>
  <si>
    <t>GREEN PROFIT LINE ^ CASH ON THE ABOA</t>
  </si>
  <si>
    <t xml:space="preserve">SHOULD BE </t>
  </si>
  <si>
    <t xml:space="preserve">IS </t>
  </si>
  <si>
    <t xml:space="preserve">CELL H44 </t>
  </si>
  <si>
    <t xml:space="preserve">AUDITED </t>
  </si>
  <si>
    <t xml:space="preserve">SHEET CASH </t>
  </si>
  <si>
    <t xml:space="preserve">CELL L44 </t>
  </si>
  <si>
    <t xml:space="preserve">CELL G9 IS </t>
  </si>
  <si>
    <t xml:space="preserve">-1 * VALUE </t>
  </si>
  <si>
    <t xml:space="preserve">SHEET </t>
  </si>
  <si>
    <t xml:space="preserve">CELL K9 IS </t>
  </si>
  <si>
    <t xml:space="preserve">OF BALANCE </t>
  </si>
  <si>
    <t>ADJUSTMENT COLUMNS</t>
  </si>
  <si>
    <t>ADJ COLUMN</t>
  </si>
  <si>
    <t xml:space="preserve">FY-2019-2018 </t>
  </si>
  <si>
    <t xml:space="preserve">FY-2018 ON </t>
  </si>
  <si>
    <t xml:space="preserve">AUDIT </t>
  </si>
  <si>
    <t xml:space="preserve">MINOR </t>
  </si>
  <si>
    <t xml:space="preserve">FIXES </t>
  </si>
  <si>
    <t>E +</t>
  </si>
  <si>
    <t>F +</t>
  </si>
  <si>
    <t>G =</t>
  </si>
  <si>
    <t>J +</t>
  </si>
  <si>
    <t>K =</t>
  </si>
  <si>
    <t>BDE = BAD DEBT</t>
  </si>
  <si>
    <t>EXPENSE</t>
  </si>
  <si>
    <t>GDR = GOOD DEBT</t>
  </si>
  <si>
    <t>REVENUE</t>
  </si>
  <si>
    <r>
      <rPr>
        <b/>
        <sz val="17"/>
        <color rgb="FFFF0000"/>
        <rFont val="Arial Narrow"/>
        <family val="2"/>
      </rPr>
      <t xml:space="preserve">           2018</t>
    </r>
    <r>
      <rPr>
        <b/>
        <sz val="17"/>
        <color rgb="FF0000FF"/>
        <rFont val="Arial Narrow"/>
        <family val="2"/>
      </rPr>
      <t xml:space="preserve"> ON AUDIT REPORT </t>
    </r>
    <r>
      <rPr>
        <b/>
        <sz val="17"/>
        <color rgb="FFFF0000"/>
        <rFont val="Arial Narrow"/>
        <family val="2"/>
      </rPr>
      <t xml:space="preserve">2018 </t>
    </r>
    <r>
      <rPr>
        <b/>
        <sz val="17"/>
        <color rgb="FF0000FF"/>
        <rFont val="Arial Narrow"/>
        <family val="2"/>
      </rPr>
      <t>- 2017</t>
    </r>
  </si>
  <si>
    <t>CV - PATIENT ACCOUNTS RECEIVABLE (AR)</t>
  </si>
  <si>
    <t>FY-2017 - COLLECTED BALANCE SHEET AR</t>
  </si>
  <si>
    <t>RSTRCTD CONTRIBUTIONS</t>
  </si>
  <si>
    <t>K +</t>
  </si>
  <si>
    <t>L =</t>
  </si>
  <si>
    <t xml:space="preserve">EQUIVS </t>
  </si>
  <si>
    <t>KPMG LLP (TAMPA FL)</t>
  </si>
  <si>
    <t xml:space="preserve"> BOOK H - PAGE 2</t>
  </si>
  <si>
    <t xml:space="preserve"> BOOK H - PAGE 3</t>
  </si>
  <si>
    <t xml:space="preserve"> BOOK H - PAGE 4</t>
  </si>
  <si>
    <t>N * -1</t>
  </si>
  <si>
    <t xml:space="preserve"> EQUIVS =</t>
  </si>
  <si>
    <t xml:space="preserve"> EQUIVALENTS</t>
  </si>
  <si>
    <t xml:space="preserve"> EVERY VALUE</t>
  </si>
  <si>
    <t xml:space="preserve"> IS PER KPMG</t>
  </si>
  <si>
    <t xml:space="preserve"> IS PER BRUNN</t>
  </si>
  <si>
    <t xml:space="preserve"> IS TGH BOOKS</t>
  </si>
  <si>
    <t xml:space="preserve"> IS FOR FISCAL</t>
  </si>
  <si>
    <t xml:space="preserve">COLUMN N </t>
  </si>
  <si>
    <r>
      <rPr>
        <b/>
        <sz val="17"/>
        <color rgb="FFFF0000"/>
        <rFont val="Arial Narrow"/>
        <family val="2"/>
      </rPr>
      <t xml:space="preserve">           2018</t>
    </r>
    <r>
      <rPr>
        <b/>
        <sz val="17"/>
        <color rgb="FF0000FF"/>
        <rFont val="Arial Narrow"/>
        <family val="2"/>
      </rPr>
      <t xml:space="preserve"> ON AUDIT REPORT </t>
    </r>
    <r>
      <rPr>
        <b/>
        <sz val="17"/>
        <color rgb="FFFF0000"/>
        <rFont val="Arial Narrow"/>
        <family val="2"/>
      </rPr>
      <t xml:space="preserve">2018 </t>
    </r>
    <r>
      <rPr>
        <b/>
        <sz val="17"/>
        <color rgb="FF0000FF"/>
        <rFont val="Arial Narrow"/>
        <family val="2"/>
      </rPr>
      <t>- 2017  &gt;  &gt;  &gt;</t>
    </r>
  </si>
  <si>
    <t xml:space="preserve">AND CASH </t>
  </si>
  <si>
    <t xml:space="preserve">(C&amp;C-EQ) </t>
  </si>
  <si>
    <t>INCOME STATEMENT (I/S)</t>
  </si>
  <si>
    <t xml:space="preserve">SHEET (B/S) </t>
  </si>
  <si>
    <t>STATEMENTS OF CASH FLOWS (SCF) REPORT</t>
  </si>
  <si>
    <t xml:space="preserve">COLUMN L </t>
  </si>
  <si>
    <t xml:space="preserve">B/S C&amp;C-EQ </t>
  </si>
  <si>
    <t xml:space="preserve">B/S ACCTS </t>
  </si>
  <si>
    <t xml:space="preserve">ALL OTHER </t>
  </si>
  <si>
    <t xml:space="preserve">= -1 TIMES </t>
  </si>
  <si>
    <t xml:space="preserve">ONLY CASH </t>
  </si>
  <si>
    <t xml:space="preserve">EXPENSES </t>
  </si>
  <si>
    <t xml:space="preserve">NET CASH </t>
  </si>
  <si>
    <t xml:space="preserve">INCREASES </t>
  </si>
  <si>
    <t xml:space="preserve">DECREASES </t>
  </si>
  <si>
    <t>PROVISION FOR BAD DEBTS</t>
  </si>
  <si>
    <t>BAD DEBTS LINE ITEM WAS ALWAYS FRAUD</t>
  </si>
  <si>
    <t xml:space="preserve">NO  NO  NO </t>
  </si>
  <si>
    <t>BDE - BRUNN ALSO DISPLAYS THIS VALUE</t>
  </si>
  <si>
    <t>N (DIFF)</t>
  </si>
  <si>
    <t xml:space="preserve">REVENUES </t>
  </si>
  <si>
    <t>NINE OTHERS AFTER OPERATING EXPENSES</t>
  </si>
  <si>
    <t xml:space="preserve"> BOOK H - PAGE 5</t>
  </si>
  <si>
    <t xml:space="preserve"> PG 4 MINUS PG 2</t>
  </si>
  <si>
    <r>
      <t xml:space="preserve">PAGE 4 VALUES   </t>
    </r>
    <r>
      <rPr>
        <b/>
        <sz val="18"/>
        <color rgb="FFFF0000"/>
        <rFont val="Arial Narrow"/>
        <family val="2"/>
      </rPr>
      <t xml:space="preserve"> MINUS </t>
    </r>
    <r>
      <rPr>
        <b/>
        <sz val="18"/>
        <rFont val="Arial Narrow"/>
        <family val="2"/>
      </rPr>
      <t xml:space="preserve">   PAGE 2 VALUES</t>
    </r>
  </si>
  <si>
    <t>YEAR (FY) 2018</t>
  </si>
  <si>
    <r>
      <rPr>
        <b/>
        <sz val="17"/>
        <color rgb="FFFF0000"/>
        <rFont val="Arial Narrow"/>
        <family val="2"/>
      </rPr>
      <t>2018</t>
    </r>
    <r>
      <rPr>
        <b/>
        <sz val="17"/>
        <color rgb="FF0000FF"/>
        <rFont val="Arial Narrow"/>
        <family val="2"/>
      </rPr>
      <t xml:space="preserve"> - 2017</t>
    </r>
  </si>
  <si>
    <r>
      <rPr>
        <b/>
        <sz val="17"/>
        <color rgb="FFFF0000"/>
        <rFont val="Arial Narrow"/>
        <family val="2"/>
      </rPr>
      <t>2018</t>
    </r>
    <r>
      <rPr>
        <b/>
        <sz val="17"/>
        <color rgb="FF0000FF"/>
        <rFont val="Arial Narrow"/>
        <family val="2"/>
      </rPr>
      <t xml:space="preserve"> ON AUDIT REPORT</t>
    </r>
  </si>
  <si>
    <t>REDUCE REV</t>
  </si>
  <si>
    <t>CPA (PA), MBA</t>
  </si>
  <si>
    <t>EMBEZZLE CASH</t>
  </si>
  <si>
    <t>EMBEZZLED</t>
  </si>
  <si>
    <r>
      <t xml:space="preserve">2019 - </t>
    </r>
    <r>
      <rPr>
        <b/>
        <sz val="17"/>
        <color rgb="FFFF0000"/>
        <rFont val="Arial Narrow"/>
        <family val="2"/>
      </rPr>
      <t>2018</t>
    </r>
  </si>
  <si>
    <t xml:space="preserve">  ROW 10 WAS LAST USED    IN 2018-2017</t>
  </si>
  <si>
    <r>
      <rPr>
        <b/>
        <sz val="14"/>
        <color rgb="FF0000FF"/>
        <rFont val="Arial Narrow"/>
        <family val="2"/>
      </rPr>
      <t>GDR</t>
    </r>
    <r>
      <rPr>
        <sz val="14"/>
        <rFont val="Arial Narrow"/>
        <family val="2"/>
      </rPr>
      <t xml:space="preserve">                 &amp; </t>
    </r>
    <r>
      <rPr>
        <b/>
        <sz val="14"/>
        <color rgb="FFFF0000"/>
        <rFont val="Arial Narrow"/>
        <family val="2"/>
      </rPr>
      <t>BDE</t>
    </r>
    <r>
      <rPr>
        <b/>
        <sz val="14"/>
        <rFont val="Arial Narrow"/>
        <family val="2"/>
      </rPr>
      <t xml:space="preserve">     </t>
    </r>
    <r>
      <rPr>
        <sz val="14"/>
        <rFont val="Arial Narrow"/>
        <family val="2"/>
      </rPr>
      <t xml:space="preserve">            NATURALLY                 SUM TO $0</t>
    </r>
  </si>
  <si>
    <r>
      <rPr>
        <b/>
        <sz val="14"/>
        <color rgb="FF0000FF"/>
        <rFont val="Arial Narrow"/>
        <family val="2"/>
      </rPr>
      <t xml:space="preserve">GDR                </t>
    </r>
    <r>
      <rPr>
        <sz val="14"/>
        <rFont val="Arial Narrow"/>
        <family val="2"/>
      </rPr>
      <t xml:space="preserve"> &amp;</t>
    </r>
    <r>
      <rPr>
        <b/>
        <sz val="14"/>
        <color rgb="FFFF0000"/>
        <rFont val="Arial Narrow"/>
        <family val="2"/>
      </rPr>
      <t xml:space="preserve"> BDE      </t>
    </r>
    <r>
      <rPr>
        <sz val="14"/>
        <rFont val="Arial Narrow"/>
        <family val="2"/>
      </rPr>
      <t xml:space="preserve">           NATURALLY                 SUM TO $0</t>
    </r>
  </si>
  <si>
    <r>
      <rPr>
        <b/>
        <sz val="14"/>
        <color rgb="FF0000FF"/>
        <rFont val="Arial Narrow"/>
        <family val="2"/>
      </rPr>
      <t xml:space="preserve">ACCOUNTING RULES                                 REQUIRE EVERY                                 TRANSACTION TO                                 SUM TO ZERO.         </t>
    </r>
    <r>
      <rPr>
        <b/>
        <sz val="14"/>
        <rFont val="Arial Narrow"/>
        <family val="2"/>
      </rPr>
      <t xml:space="preserve">                        </t>
    </r>
    <r>
      <rPr>
        <b/>
        <sz val="14"/>
        <color rgb="FFFF0000"/>
        <rFont val="Arial Narrow"/>
        <family val="2"/>
      </rPr>
      <t xml:space="preserve"> THE CELL E10 VALUE IS                                 MATERIALLY MISLEADING,  </t>
    </r>
    <r>
      <rPr>
        <b/>
        <sz val="14"/>
        <rFont val="Arial Narrow"/>
        <family val="2"/>
      </rPr>
      <t xml:space="preserve">                            </t>
    </r>
    <r>
      <rPr>
        <b/>
        <sz val="14"/>
        <color rgb="FF0000FF"/>
        <rFont val="Arial Narrow"/>
        <family val="2"/>
      </rPr>
      <t xml:space="preserve">   BECAUSE IT                                 </t>
    </r>
    <r>
      <rPr>
        <b/>
        <sz val="14"/>
        <color rgb="FFFF0000"/>
        <rFont val="Arial Narrow"/>
        <family val="2"/>
      </rPr>
      <t>FAILS</t>
    </r>
    <r>
      <rPr>
        <b/>
        <sz val="14"/>
        <color rgb="FF0000FF"/>
        <rFont val="Arial Narrow"/>
        <family val="2"/>
      </rPr>
      <t xml:space="preserve"> TO SHOW                            </t>
    </r>
    <r>
      <rPr>
        <b/>
        <sz val="14"/>
        <color rgb="FFFF0000"/>
        <rFont val="Arial Narrow"/>
        <family val="2"/>
      </rPr>
      <t xml:space="preserve">     BOTH SIDES </t>
    </r>
    <r>
      <rPr>
        <b/>
        <sz val="14"/>
        <color rgb="FF0000FF"/>
        <rFont val="Arial Narrow"/>
        <family val="2"/>
      </rPr>
      <t>OF THE                                 65,612,091 TRANSACTION.</t>
    </r>
  </si>
  <si>
    <t>COLUMNS E TO H</t>
  </si>
  <si>
    <t>ARE THE SAME</t>
  </si>
  <si>
    <t>HERE AS THEY</t>
  </si>
  <si>
    <t>ARE ON PAGE 2</t>
  </si>
  <si>
    <t>FASB ASU 2014-09 STARTS FY-2019-2018</t>
  </si>
  <si>
    <t>PRO REPARATIONS</t>
  </si>
  <si>
    <t>REPRESENTATIVES</t>
  </si>
  <si>
    <t>MUST KNOW THIS</t>
  </si>
  <si>
    <t>U.S. SENATORS &amp;</t>
  </si>
  <si>
    <t xml:space="preserve">ROW 9 CBOA </t>
  </si>
  <si>
    <t xml:space="preserve">THIS ROW </t>
  </si>
  <si>
    <t xml:space="preserve">ALWAYS IS, </t>
  </si>
  <si>
    <t xml:space="preserve">WAS, AND </t>
  </si>
  <si>
    <t xml:space="preserve">FIRST TIME </t>
  </si>
  <si>
    <t xml:space="preserve">ROW 8 USED </t>
  </si>
  <si>
    <t xml:space="preserve">AUDIT REPT </t>
  </si>
  <si>
    <t xml:space="preserve">INVISIBLY </t>
  </si>
  <si>
    <t>SINCE THEN, CASH HAS BEEN</t>
  </si>
  <si>
    <t xml:space="preserve">ON 2019-1028 </t>
  </si>
  <si>
    <t>GDR - BRUNN DID NOT EMBEZZLE REVENUE</t>
  </si>
  <si>
    <t xml:space="preserve">ROW 9 TO </t>
  </si>
  <si>
    <t xml:space="preserve">NETTING </t>
  </si>
  <si>
    <t xml:space="preserve">CONVERTS </t>
  </si>
  <si>
    <t>CBOA = CASH BASIS OF ACCOUNTING = CELLS H9 &amp; L9</t>
  </si>
  <si>
    <t>CBOA = CASH BASIS OF ACCOUNTING = CELLS H9 &amp; N9</t>
  </si>
  <si>
    <r>
      <t xml:space="preserve">SINCE CELL H10 DID </t>
    </r>
    <r>
      <rPr>
        <b/>
        <sz val="14"/>
        <color rgb="FFFF0000"/>
        <rFont val="Arial Narrow"/>
        <family val="2"/>
      </rPr>
      <t>NOT</t>
    </r>
    <r>
      <rPr>
        <b/>
        <sz val="14"/>
        <color rgb="FF0000FF"/>
        <rFont val="Arial Narrow"/>
        <family val="2"/>
      </rPr>
      <t xml:space="preserve">                 SUM TO $0 WITH CELL H28,                 WE KNOW,                                                    </t>
    </r>
    <r>
      <rPr>
        <b/>
        <sz val="14"/>
        <color rgb="FFFF0000"/>
        <rFont val="Arial Narrow"/>
        <family val="2"/>
      </rPr>
      <t>FOR SURE</t>
    </r>
    <r>
      <rPr>
        <b/>
        <sz val="14"/>
        <color rgb="FF0000FF"/>
        <rFont val="Arial Narrow"/>
        <family val="2"/>
      </rPr>
      <t xml:space="preserve">,                                                   THAT THE CELL H10 VALUE                 WAS </t>
    </r>
    <r>
      <rPr>
        <b/>
        <sz val="14"/>
        <color rgb="FF00B050"/>
        <rFont val="Arial Narrow"/>
        <family val="2"/>
      </rPr>
      <t>EMBEZZLED</t>
    </r>
    <r>
      <rPr>
        <b/>
        <sz val="14"/>
        <color rgb="FF0000FF"/>
        <rFont val="Arial Narrow"/>
        <family val="2"/>
      </rPr>
      <t xml:space="preserve"> BY THE                 </t>
    </r>
    <r>
      <rPr>
        <b/>
        <sz val="14"/>
        <color rgb="FFFF0000"/>
        <rFont val="Arial Narrow"/>
        <family val="2"/>
      </rPr>
      <t>CRIMINALS</t>
    </r>
    <r>
      <rPr>
        <b/>
        <sz val="14"/>
        <color rgb="FF0000FF"/>
        <rFont val="Arial Narrow"/>
        <family val="2"/>
      </rPr>
      <t xml:space="preserve"> WHO RAN TGH.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</si>
</sst>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Courier New"/>
      <family val="1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b/>
      <sz val="14"/>
      <color rgb="FF0000FF"/>
      <name val="Arial Narrow"/>
      <family val="2"/>
    </font>
    <font>
      <b/>
      <sz val="14"/>
      <color rgb="FFFFFF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B050"/>
      <name val="Courier New"/>
      <family val="1"/>
    </font>
    <font>
      <b/>
      <sz val="14"/>
      <color rgb="FFFFFF00"/>
      <name val="Courier New"/>
      <family val="1"/>
    </font>
    <font>
      <sz val="14"/>
      <color rgb="FFFF0000"/>
      <name val="Arial Narrow"/>
      <family val="2"/>
    </font>
    <font>
      <sz val="14"/>
      <color rgb="FFC00000"/>
      <name val="Arial Narrow"/>
      <family val="2"/>
    </font>
    <font>
      <sz val="14"/>
      <color theme="1"/>
      <name val="Arial Narrow"/>
      <family val="2"/>
    </font>
    <font>
      <b/>
      <sz val="17"/>
      <color rgb="FF0000FF"/>
      <name val="Arial Narrow"/>
      <family val="2"/>
    </font>
    <font>
      <b/>
      <sz val="17"/>
      <color rgb="FFFF0000"/>
      <name val="Arial Narrow"/>
      <family val="2"/>
    </font>
    <font>
      <sz val="14"/>
      <color rgb="FF0000FF"/>
      <name val="Arial Narrow"/>
      <family val="2"/>
    </font>
    <font>
      <b/>
      <sz val="9"/>
      <color rgb="FF0000FF"/>
      <name val="Courier New"/>
      <family val="1"/>
    </font>
    <font>
      <b/>
      <sz val="14"/>
      <color theme="7" tint="-0.499984740745262"/>
      <name val="Arial Narrow"/>
      <family val="2"/>
    </font>
    <font>
      <b/>
      <sz val="14"/>
      <color rgb="FF00B050"/>
      <name val="Arial Narrow"/>
      <family val="2"/>
    </font>
    <font>
      <b/>
      <sz val="17"/>
      <color rgb="FFC00000"/>
      <name val="Courier New"/>
      <family val="1"/>
    </font>
    <font>
      <b/>
      <sz val="17"/>
      <color rgb="FF0000FF"/>
      <name val="Courier New"/>
      <family val="1"/>
    </font>
    <font>
      <b/>
      <sz val="17"/>
      <color rgb="FFFF0000"/>
      <name val="Courier New"/>
      <family val="1"/>
    </font>
    <font>
      <b/>
      <sz val="17"/>
      <name val="Courier New"/>
      <family val="1"/>
    </font>
    <font>
      <b/>
      <sz val="17"/>
      <color rgb="FF00B050"/>
      <name val="Courier New"/>
      <family val="1"/>
    </font>
    <font>
      <sz val="14"/>
      <color theme="0" tint="-0.499984740745262"/>
      <name val="Arial Narrow"/>
      <family val="2"/>
    </font>
    <font>
      <b/>
      <sz val="14"/>
      <color rgb="FF0000FF"/>
      <name val="Arial"/>
      <family val="2"/>
    </font>
    <font>
      <b/>
      <sz val="14"/>
      <color rgb="FFFF0000"/>
      <name val="Arial"/>
      <family val="2"/>
    </font>
    <font>
      <b/>
      <sz val="12"/>
      <color rgb="FF0000FF"/>
      <name val="Courier New"/>
      <family val="1"/>
    </font>
    <font>
      <b/>
      <sz val="12"/>
      <color rgb="FF00B050"/>
      <name val="Courier New"/>
      <family val="1"/>
    </font>
    <font>
      <b/>
      <sz val="12"/>
      <color rgb="FFFF0000"/>
      <name val="Courier New"/>
      <family val="1"/>
    </font>
    <font>
      <b/>
      <sz val="12"/>
      <name val="Courier New"/>
      <family val="1"/>
    </font>
    <font>
      <sz val="14"/>
      <name val="Arial"/>
      <family val="2"/>
    </font>
    <font>
      <b/>
      <sz val="14"/>
      <color theme="7" tint="-0.499984740745262"/>
      <name val="Courier New"/>
      <family val="1"/>
    </font>
    <font>
      <b/>
      <sz val="14"/>
      <color indexed="13"/>
      <name val="Arial Narrow"/>
      <family val="2"/>
    </font>
    <font>
      <b/>
      <sz val="14"/>
      <name val="Arial Narrow"/>
      <family val="2"/>
    </font>
    <font>
      <sz val="14"/>
      <color indexed="12"/>
      <name val="Arial Narrow"/>
      <family val="2"/>
    </font>
    <font>
      <sz val="12"/>
      <name val="Courier New"/>
      <family val="1"/>
    </font>
    <font>
      <sz val="14"/>
      <color rgb="FF0000FF"/>
      <name val="Arial"/>
      <family val="2"/>
    </font>
    <font>
      <b/>
      <sz val="18"/>
      <color rgb="FFFF0000"/>
      <name val="Arial Narrow"/>
      <family val="2"/>
    </font>
    <font>
      <b/>
      <sz val="18"/>
      <name val="Arial Narrow"/>
      <family val="2"/>
    </font>
    <font>
      <b/>
      <sz val="14"/>
      <color theme="0" tint="-0.499984740745262"/>
      <name val="Courier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FF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E7F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FC4"/>
        <bgColor indexed="64"/>
      </patternFill>
    </fill>
    <fill>
      <patternFill patternType="solid">
        <fgColor theme="7" tint="-0.49998474074526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rgb="FF00B050"/>
      </top>
      <bottom style="thin">
        <color indexed="64"/>
      </bottom>
      <diagonal/>
    </border>
    <border>
      <left style="thin">
        <color indexed="64"/>
      </left>
      <right/>
      <top/>
      <bottom style="thick">
        <color rgb="FF00B050"/>
      </bottom>
      <diagonal/>
    </border>
    <border>
      <left style="thin">
        <color auto="1"/>
      </left>
      <right style="thin">
        <color auto="1"/>
      </right>
      <top/>
      <bottom style="thick">
        <color rgb="FF00B050"/>
      </bottom>
      <diagonal/>
    </border>
    <border>
      <left style="thin">
        <color auto="1"/>
      </left>
      <right style="thin">
        <color auto="1"/>
      </right>
      <top style="thick">
        <color rgb="FF00B050"/>
      </top>
      <bottom style="thin">
        <color auto="1"/>
      </bottom>
      <diagonal/>
    </border>
    <border>
      <left/>
      <right style="thin">
        <color indexed="64"/>
      </right>
      <top/>
      <bottom style="thick">
        <color rgb="FF00B050"/>
      </bottom>
      <diagonal/>
    </border>
    <border>
      <left/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 style="thick">
        <color rgb="FF00B050"/>
      </top>
      <bottom style="thin">
        <color auto="1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n">
        <color indexed="64"/>
      </left>
      <right/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0000FF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0000FF"/>
      </right>
      <top/>
      <bottom/>
      <diagonal/>
    </border>
    <border>
      <left style="thick">
        <color rgb="FF0000FF"/>
      </left>
      <right style="thin">
        <color auto="1"/>
      </right>
      <top/>
      <bottom style="thick">
        <color rgb="FF00B050"/>
      </bottom>
      <diagonal/>
    </border>
    <border>
      <left style="thin">
        <color auto="1"/>
      </left>
      <right style="thick">
        <color rgb="FF0000FF"/>
      </right>
      <top/>
      <bottom style="thick">
        <color rgb="FF00B050"/>
      </bottom>
      <diagonal/>
    </border>
    <border>
      <left style="thick">
        <color indexed="64"/>
      </left>
      <right/>
      <top style="thick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rgb="FF00B05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0000FF"/>
      </left>
      <right style="thin">
        <color indexed="64"/>
      </right>
      <top/>
      <bottom style="thick">
        <color rgb="FF0000FF"/>
      </bottom>
      <diagonal/>
    </border>
    <border>
      <left style="thin">
        <color indexed="64"/>
      </left>
      <right style="thin">
        <color indexed="64"/>
      </right>
      <top/>
      <bottom style="thick">
        <color rgb="FF0000FF"/>
      </bottom>
      <diagonal/>
    </border>
    <border>
      <left style="thin">
        <color indexed="64"/>
      </left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 style="thin">
        <color auto="1"/>
      </right>
      <top style="thick">
        <color rgb="FF00B050"/>
      </top>
      <bottom style="thin">
        <color indexed="64"/>
      </bottom>
      <diagonal/>
    </border>
    <border>
      <left style="thin">
        <color auto="1"/>
      </left>
      <right style="thick">
        <color rgb="FF0000FF"/>
      </right>
      <top style="thick">
        <color rgb="FF00B05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FF0000"/>
      </left>
      <right style="thin">
        <color indexed="64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ck">
        <color rgb="FF00B050"/>
      </top>
      <bottom style="thin">
        <color auto="1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00B05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/>
      <diagonal/>
    </border>
    <border>
      <left style="thin">
        <color auto="1"/>
      </left>
      <right style="thin">
        <color auto="1"/>
      </right>
      <top style="thick">
        <color rgb="FF0000FF"/>
      </top>
      <bottom/>
      <diagonal/>
    </border>
    <border>
      <left style="thin">
        <color auto="1"/>
      </left>
      <right style="thick">
        <color rgb="FF0000FF"/>
      </right>
      <top style="thick">
        <color rgb="FF0000FF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00B050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00B050"/>
      </top>
      <bottom style="thin">
        <color indexed="64"/>
      </bottom>
      <diagonal/>
    </border>
    <border>
      <left/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n">
        <color auto="1"/>
      </left>
      <right style="thick">
        <color rgb="FF00B050"/>
      </right>
      <top/>
      <bottom style="thick">
        <color rgb="FF00B050"/>
      </bottom>
      <diagonal/>
    </border>
    <border>
      <left style="thin">
        <color auto="1"/>
      </left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/>
      <right style="thick">
        <color rgb="FF00B050"/>
      </right>
      <top/>
      <bottom/>
      <diagonal/>
    </border>
  </borders>
  <cellStyleXfs count="2">
    <xf numFmtId="0" fontId="0" fillId="0" borderId="0"/>
    <xf numFmtId="0" fontId="1" fillId="0" borderId="0"/>
  </cellStyleXfs>
  <cellXfs count="296">
    <xf numFmtId="0" fontId="0" fillId="0" borderId="0" xfId="0"/>
    <xf numFmtId="37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37" fontId="2" fillId="0" borderId="2" xfId="0" applyNumberFormat="1" applyFont="1" applyBorder="1" applyAlignment="1">
      <alignment vertical="center"/>
    </xf>
    <xf numFmtId="37" fontId="2" fillId="4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7" fontId="2" fillId="0" borderId="3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3" fillId="0" borderId="6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5" fillId="0" borderId="6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37" fontId="2" fillId="0" borderId="12" xfId="0" applyNumberFormat="1" applyFont="1" applyBorder="1" applyAlignment="1">
      <alignment vertical="center"/>
    </xf>
    <xf numFmtId="37" fontId="2" fillId="0" borderId="13" xfId="0" applyNumberFormat="1" applyFont="1" applyBorder="1" applyAlignment="1">
      <alignment vertical="center"/>
    </xf>
    <xf numFmtId="37" fontId="2" fillId="2" borderId="4" xfId="0" applyNumberFormat="1" applyFont="1" applyFill="1" applyBorder="1" applyAlignment="1">
      <alignment horizontal="right" vertical="center"/>
    </xf>
    <xf numFmtId="37" fontId="2" fillId="2" borderId="2" xfId="0" applyNumberFormat="1" applyFont="1" applyFill="1" applyBorder="1" applyAlignment="1">
      <alignment horizontal="right" vertical="center"/>
    </xf>
    <xf numFmtId="37" fontId="2" fillId="2" borderId="2" xfId="0" quotePrefix="1" applyNumberFormat="1" applyFont="1" applyFill="1" applyBorder="1" applyAlignment="1">
      <alignment horizontal="right" vertical="center"/>
    </xf>
    <xf numFmtId="37" fontId="2" fillId="2" borderId="3" xfId="0" quotePrefix="1" applyNumberFormat="1" applyFont="1" applyFill="1" applyBorder="1" applyAlignment="1">
      <alignment horizontal="right" vertical="center"/>
    </xf>
    <xf numFmtId="37" fontId="2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2" fillId="0" borderId="0" xfId="0" quotePrefix="1" applyNumberFormat="1" applyFont="1" applyAlignment="1">
      <alignment vertical="center"/>
    </xf>
    <xf numFmtId="49" fontId="11" fillId="0" borderId="0" xfId="0" applyNumberFormat="1" applyFont="1" applyAlignment="1" applyProtection="1">
      <alignment vertical="center"/>
      <protection locked="0"/>
    </xf>
    <xf numFmtId="49" fontId="7" fillId="8" borderId="1" xfId="0" applyNumberFormat="1" applyFont="1" applyFill="1" applyBorder="1" applyAlignment="1">
      <alignment horizontal="center" vertical="center"/>
    </xf>
    <xf numFmtId="37" fontId="7" fillId="8" borderId="4" xfId="0" quotePrefix="1" applyNumberFormat="1" applyFont="1" applyFill="1" applyBorder="1" applyAlignment="1">
      <alignment horizontal="right" vertical="center"/>
    </xf>
    <xf numFmtId="37" fontId="7" fillId="8" borderId="2" xfId="0" quotePrefix="1" applyNumberFormat="1" applyFont="1" applyFill="1" applyBorder="1" applyAlignment="1">
      <alignment horizontal="right" vertical="center"/>
    </xf>
    <xf numFmtId="37" fontId="7" fillId="8" borderId="3" xfId="0" quotePrefix="1" applyNumberFormat="1" applyFont="1" applyFill="1" applyBorder="1" applyAlignment="1">
      <alignment horizontal="right" vertical="center"/>
    </xf>
    <xf numFmtId="39" fontId="2" fillId="0" borderId="0" xfId="0" applyNumberFormat="1" applyFont="1" applyAlignment="1">
      <alignment vertical="center"/>
    </xf>
    <xf numFmtId="37" fontId="16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6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vertical="center"/>
    </xf>
    <xf numFmtId="37" fontId="2" fillId="0" borderId="2" xfId="0" applyNumberFormat="1" applyFont="1" applyBorder="1" applyAlignment="1">
      <alignment horizontal="right" vertical="center"/>
    </xf>
    <xf numFmtId="37" fontId="11" fillId="2" borderId="4" xfId="0" applyNumberFormat="1" applyFont="1" applyFill="1" applyBorder="1" applyAlignment="1">
      <alignment horizontal="right" vertical="center"/>
    </xf>
    <xf numFmtId="37" fontId="11" fillId="2" borderId="2" xfId="0" quotePrefix="1" applyNumberFormat="1" applyFont="1" applyFill="1" applyBorder="1" applyAlignment="1">
      <alignment horizontal="right" vertical="center"/>
    </xf>
    <xf numFmtId="37" fontId="11" fillId="2" borderId="3" xfId="0" quotePrefix="1" applyNumberFormat="1" applyFont="1" applyFill="1" applyBorder="1" applyAlignment="1">
      <alignment horizontal="right" vertical="center"/>
    </xf>
    <xf numFmtId="37" fontId="18" fillId="2" borderId="4" xfId="0" applyNumberFormat="1" applyFont="1" applyFill="1" applyBorder="1" applyAlignment="1">
      <alignment horizontal="right" vertical="center"/>
    </xf>
    <xf numFmtId="49" fontId="4" fillId="7" borderId="1" xfId="0" applyNumberFormat="1" applyFont="1" applyFill="1" applyBorder="1" applyAlignment="1">
      <alignment vertical="center"/>
    </xf>
    <xf numFmtId="37" fontId="19" fillId="2" borderId="2" xfId="0" quotePrefix="1" applyNumberFormat="1" applyFont="1" applyFill="1" applyBorder="1" applyAlignment="1">
      <alignment horizontal="right" vertical="center"/>
    </xf>
    <xf numFmtId="37" fontId="19" fillId="2" borderId="3" xfId="0" quotePrefix="1" applyNumberFormat="1" applyFont="1" applyFill="1" applyBorder="1" applyAlignment="1">
      <alignment horizontal="right" vertical="center"/>
    </xf>
    <xf numFmtId="3" fontId="6" fillId="2" borderId="4" xfId="0" quotePrefix="1" applyNumberFormat="1" applyFont="1" applyFill="1" applyBorder="1" applyAlignment="1">
      <alignment horizontal="center" vertical="center"/>
    </xf>
    <xf numFmtId="3" fontId="6" fillId="2" borderId="2" xfId="0" quotePrefix="1" applyNumberFormat="1" applyFont="1" applyFill="1" applyBorder="1" applyAlignment="1">
      <alignment horizontal="center" vertical="center"/>
    </xf>
    <xf numFmtId="3" fontId="6" fillId="2" borderId="3" xfId="0" quotePrefix="1" applyNumberFormat="1" applyFont="1" applyFill="1" applyBorder="1" applyAlignment="1">
      <alignment horizontal="center" vertical="center"/>
    </xf>
    <xf numFmtId="3" fontId="6" fillId="4" borderId="2" xfId="0" quotePrefix="1" applyNumberFormat="1" applyFont="1" applyFill="1" applyBorder="1" applyAlignment="1">
      <alignment horizontal="center" vertical="center"/>
    </xf>
    <xf numFmtId="3" fontId="6" fillId="0" borderId="2" xfId="0" quotePrefix="1" applyNumberFormat="1" applyFont="1" applyBorder="1" applyAlignment="1">
      <alignment horizontal="center" vertical="center"/>
    </xf>
    <xf numFmtId="3" fontId="6" fillId="0" borderId="12" xfId="0" quotePrefix="1" applyNumberFormat="1" applyFont="1" applyBorder="1" applyAlignment="1">
      <alignment horizontal="center" vertical="center"/>
    </xf>
    <xf numFmtId="3" fontId="6" fillId="0" borderId="17" xfId="0" quotePrefix="1" applyNumberFormat="1" applyFont="1" applyBorder="1" applyAlignment="1">
      <alignment horizontal="center" vertical="center"/>
    </xf>
    <xf numFmtId="3" fontId="6" fillId="0" borderId="3" xfId="0" quotePrefix="1" applyNumberFormat="1" applyFont="1" applyBorder="1" applyAlignment="1">
      <alignment horizontal="center" vertical="center"/>
    </xf>
    <xf numFmtId="37" fontId="25" fillId="4" borderId="6" xfId="0" applyNumberFormat="1" applyFont="1" applyFill="1" applyBorder="1" applyAlignment="1">
      <alignment horizontal="right" vertical="center"/>
    </xf>
    <xf numFmtId="37" fontId="8" fillId="4" borderId="5" xfId="0" applyNumberFormat="1" applyFont="1" applyFill="1" applyBorder="1" applyAlignment="1">
      <alignment vertical="center"/>
    </xf>
    <xf numFmtId="37" fontId="8" fillId="10" borderId="2" xfId="0" applyNumberFormat="1" applyFont="1" applyFill="1" applyBorder="1" applyAlignment="1">
      <alignment horizontal="right" vertical="center"/>
    </xf>
    <xf numFmtId="37" fontId="8" fillId="10" borderId="3" xfId="0" applyNumberFormat="1" applyFont="1" applyFill="1" applyBorder="1" applyAlignment="1">
      <alignment horizontal="right" vertical="center"/>
    </xf>
    <xf numFmtId="49" fontId="10" fillId="9" borderId="6" xfId="0" applyNumberFormat="1" applyFont="1" applyFill="1" applyBorder="1" applyAlignment="1">
      <alignment vertical="center"/>
    </xf>
    <xf numFmtId="37" fontId="7" fillId="9" borderId="2" xfId="0" applyNumberFormat="1" applyFont="1" applyFill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37" fontId="19" fillId="0" borderId="2" xfId="0" applyNumberFormat="1" applyFont="1" applyBorder="1" applyAlignment="1">
      <alignment vertical="center"/>
    </xf>
    <xf numFmtId="37" fontId="11" fillId="4" borderId="6" xfId="0" applyNumberFormat="1" applyFont="1" applyFill="1" applyBorder="1" applyAlignment="1">
      <alignment vertical="center"/>
    </xf>
    <xf numFmtId="37" fontId="2" fillId="0" borderId="18" xfId="0" applyNumberFormat="1" applyFont="1" applyBorder="1" applyAlignment="1">
      <alignment vertical="center"/>
    </xf>
    <xf numFmtId="37" fontId="2" fillId="0" borderId="20" xfId="0" applyNumberFormat="1" applyFont="1" applyBorder="1" applyAlignment="1">
      <alignment vertical="center"/>
    </xf>
    <xf numFmtId="37" fontId="2" fillId="0" borderId="19" xfId="0" applyNumberFormat="1" applyFont="1" applyBorder="1" applyAlignment="1">
      <alignment vertical="center"/>
    </xf>
    <xf numFmtId="37" fontId="7" fillId="9" borderId="5" xfId="0" applyNumberFormat="1" applyFont="1" applyFill="1" applyBorder="1" applyAlignment="1">
      <alignment vertical="center"/>
    </xf>
    <xf numFmtId="37" fontId="4" fillId="7" borderId="2" xfId="0" applyNumberFormat="1" applyFont="1" applyFill="1" applyBorder="1" applyAlignment="1">
      <alignment horizontal="right" vertical="center"/>
    </xf>
    <xf numFmtId="37" fontId="2" fillId="7" borderId="2" xfId="0" applyNumberFormat="1" applyFont="1" applyFill="1" applyBorder="1" applyAlignment="1">
      <alignment vertical="center"/>
    </xf>
    <xf numFmtId="37" fontId="2" fillId="7" borderId="3" xfId="0" applyNumberFormat="1" applyFont="1" applyFill="1" applyBorder="1" applyAlignment="1">
      <alignment vertical="center"/>
    </xf>
    <xf numFmtId="37" fontId="11" fillId="4" borderId="5" xfId="0" applyNumberFormat="1" applyFont="1" applyFill="1" applyBorder="1" applyAlignment="1">
      <alignment horizontal="right" vertical="center"/>
    </xf>
    <xf numFmtId="37" fontId="2" fillId="7" borderId="6" xfId="0" applyNumberFormat="1" applyFont="1" applyFill="1" applyBorder="1" applyAlignment="1">
      <alignment vertical="center"/>
    </xf>
    <xf numFmtId="37" fontId="7" fillId="9" borderId="0" xfId="0" applyNumberFormat="1" applyFont="1" applyFill="1" applyAlignment="1">
      <alignment vertical="center"/>
    </xf>
    <xf numFmtId="3" fontId="6" fillId="0" borderId="23" xfId="0" applyNumberFormat="1" applyFont="1" applyBorder="1" applyAlignment="1">
      <alignment horizontal="center" vertical="center"/>
    </xf>
    <xf numFmtId="37" fontId="2" fillId="0" borderId="23" xfId="0" applyNumberFormat="1" applyFont="1" applyBorder="1" applyAlignment="1">
      <alignment vertical="center"/>
    </xf>
    <xf numFmtId="49" fontId="2" fillId="3" borderId="24" xfId="0" applyNumberFormat="1" applyFont="1" applyFill="1" applyBorder="1" applyAlignment="1">
      <alignment horizontal="center" vertical="center"/>
    </xf>
    <xf numFmtId="37" fontId="28" fillId="7" borderId="2" xfId="0" applyNumberFormat="1" applyFont="1" applyFill="1" applyBorder="1" applyAlignment="1">
      <alignment horizontal="center" vertical="center"/>
    </xf>
    <xf numFmtId="37" fontId="31" fillId="7" borderId="2" xfId="0" applyNumberFormat="1" applyFont="1" applyFill="1" applyBorder="1" applyAlignment="1">
      <alignment horizontal="center" vertical="center"/>
    </xf>
    <xf numFmtId="37" fontId="30" fillId="7" borderId="2" xfId="0" applyNumberFormat="1" applyFont="1" applyFill="1" applyBorder="1" applyAlignment="1">
      <alignment horizontal="center" vertical="center"/>
    </xf>
    <xf numFmtId="37" fontId="29" fillId="7" borderId="2" xfId="0" applyNumberFormat="1" applyFont="1" applyFill="1" applyBorder="1" applyAlignment="1">
      <alignment horizontal="center" vertical="center"/>
    </xf>
    <xf numFmtId="37" fontId="29" fillId="7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3" fontId="7" fillId="9" borderId="0" xfId="0" applyNumberFormat="1" applyFont="1" applyFill="1" applyAlignment="1">
      <alignment horizontal="center" vertical="center"/>
    </xf>
    <xf numFmtId="3" fontId="7" fillId="9" borderId="26" xfId="0" quotePrefix="1" applyNumberFormat="1" applyFont="1" applyFill="1" applyBorder="1" applyAlignment="1">
      <alignment horizontal="center" vertical="center"/>
    </xf>
    <xf numFmtId="3" fontId="6" fillId="0" borderId="27" xfId="0" quotePrefix="1" applyNumberFormat="1" applyFont="1" applyBorder="1" applyAlignment="1">
      <alignment horizontal="center" vertical="center"/>
    </xf>
    <xf numFmtId="37" fontId="2" fillId="2" borderId="29" xfId="0" quotePrefix="1" applyNumberFormat="1" applyFont="1" applyFill="1" applyBorder="1" applyAlignment="1">
      <alignment horizontal="right" vertical="center"/>
    </xf>
    <xf numFmtId="37" fontId="2" fillId="2" borderId="27" xfId="0" applyNumberFormat="1" applyFont="1" applyFill="1" applyBorder="1" applyAlignment="1">
      <alignment horizontal="right" vertical="center"/>
    </xf>
    <xf numFmtId="37" fontId="2" fillId="2" borderId="27" xfId="0" quotePrefix="1" applyNumberFormat="1" applyFont="1" applyFill="1" applyBorder="1" applyAlignment="1">
      <alignment horizontal="right" vertical="center"/>
    </xf>
    <xf numFmtId="37" fontId="2" fillId="4" borderId="6" xfId="0" applyNumberFormat="1" applyFont="1" applyFill="1" applyBorder="1" applyAlignment="1">
      <alignment vertical="center"/>
    </xf>
    <xf numFmtId="37" fontId="2" fillId="4" borderId="5" xfId="0" applyNumberFormat="1" applyFont="1" applyFill="1" applyBorder="1" applyAlignment="1">
      <alignment vertical="center"/>
    </xf>
    <xf numFmtId="37" fontId="25" fillId="4" borderId="4" xfId="0" applyNumberFormat="1" applyFont="1" applyFill="1" applyBorder="1" applyAlignment="1">
      <alignment vertical="center"/>
    </xf>
    <xf numFmtId="37" fontId="2" fillId="4" borderId="0" xfId="0" applyNumberFormat="1" applyFont="1" applyFill="1" applyAlignment="1">
      <alignment vertical="center"/>
    </xf>
    <xf numFmtId="37" fontId="2" fillId="0" borderId="9" xfId="0" applyNumberFormat="1" applyFont="1" applyBorder="1" applyAlignment="1">
      <alignment vertical="center"/>
    </xf>
    <xf numFmtId="49" fontId="7" fillId="8" borderId="31" xfId="0" applyNumberFormat="1" applyFont="1" applyFill="1" applyBorder="1" applyAlignment="1">
      <alignment horizontal="center" vertical="center"/>
    </xf>
    <xf numFmtId="37" fontId="32" fillId="0" borderId="2" xfId="0" applyNumberFormat="1" applyFont="1" applyBorder="1" applyAlignment="1">
      <alignment vertical="center" textRotation="90"/>
    </xf>
    <xf numFmtId="37" fontId="18" fillId="6" borderId="4" xfId="0" applyNumberFormat="1" applyFont="1" applyFill="1" applyBorder="1" applyAlignment="1">
      <alignment horizontal="right" vertical="center"/>
    </xf>
    <xf numFmtId="37" fontId="18" fillId="6" borderId="2" xfId="0" quotePrefix="1" applyNumberFormat="1" applyFont="1" applyFill="1" applyBorder="1" applyAlignment="1">
      <alignment horizontal="right" vertical="center"/>
    </xf>
    <xf numFmtId="37" fontId="18" fillId="6" borderId="3" xfId="0" quotePrefix="1" applyNumberFormat="1" applyFont="1" applyFill="1" applyBorder="1" applyAlignment="1">
      <alignment horizontal="right" vertical="center"/>
    </xf>
    <xf numFmtId="49" fontId="33" fillId="6" borderId="6" xfId="0" applyNumberFormat="1" applyFont="1" applyFill="1" applyBorder="1" applyAlignment="1">
      <alignment vertical="center"/>
    </xf>
    <xf numFmtId="3" fontId="33" fillId="6" borderId="5" xfId="0" applyNumberFormat="1" applyFont="1" applyFill="1" applyBorder="1" applyAlignment="1">
      <alignment horizontal="center" vertical="center"/>
    </xf>
    <xf numFmtId="37" fontId="2" fillId="2" borderId="4" xfId="0" quotePrefix="1" applyNumberFormat="1" applyFont="1" applyFill="1" applyBorder="1" applyAlignment="1">
      <alignment horizontal="right" vertical="center"/>
    </xf>
    <xf numFmtId="37" fontId="7" fillId="9" borderId="2" xfId="0" quotePrefix="1" applyNumberFormat="1" applyFont="1" applyFill="1" applyBorder="1" applyAlignment="1">
      <alignment horizontal="right" vertical="center"/>
    </xf>
    <xf numFmtId="37" fontId="7" fillId="5" borderId="2" xfId="0" quotePrefix="1" applyNumberFormat="1" applyFont="1" applyFill="1" applyBorder="1" applyAlignment="1">
      <alignment horizontal="right" vertical="center"/>
    </xf>
    <xf numFmtId="37" fontId="7" fillId="11" borderId="3" xfId="0" applyNumberFormat="1" applyFont="1" applyFill="1" applyBorder="1" applyAlignment="1">
      <alignment horizontal="center" vertical="center"/>
    </xf>
    <xf numFmtId="37" fontId="34" fillId="11" borderId="3" xfId="0" applyNumberFormat="1" applyFont="1" applyFill="1" applyBorder="1" applyAlignment="1">
      <alignment horizontal="center" vertical="center"/>
    </xf>
    <xf numFmtId="49" fontId="33" fillId="6" borderId="10" xfId="0" applyNumberFormat="1" applyFont="1" applyFill="1" applyBorder="1" applyAlignment="1">
      <alignment vertical="center"/>
    </xf>
    <xf numFmtId="3" fontId="33" fillId="6" borderId="15" xfId="0" applyNumberFormat="1" applyFont="1" applyFill="1" applyBorder="1" applyAlignment="1">
      <alignment horizontal="center" vertical="center"/>
    </xf>
    <xf numFmtId="1" fontId="35" fillId="7" borderId="3" xfId="0" quotePrefix="1" applyNumberFormat="1" applyFont="1" applyFill="1" applyBorder="1" applyAlignment="1">
      <alignment horizontal="center" vertical="center"/>
    </xf>
    <xf numFmtId="37" fontId="16" fillId="7" borderId="16" xfId="0" applyNumberFormat="1" applyFont="1" applyFill="1" applyBorder="1" applyAlignment="1">
      <alignment vertical="center"/>
    </xf>
    <xf numFmtId="37" fontId="36" fillId="7" borderId="16" xfId="0" applyNumberFormat="1" applyFont="1" applyFill="1" applyBorder="1" applyAlignment="1">
      <alignment vertical="center"/>
    </xf>
    <xf numFmtId="37" fontId="2" fillId="6" borderId="2" xfId="0" applyNumberFormat="1" applyFont="1" applyFill="1" applyBorder="1" applyAlignment="1">
      <alignment horizontal="right" vertical="center"/>
    </xf>
    <xf numFmtId="37" fontId="11" fillId="6" borderId="0" xfId="0" applyNumberFormat="1" applyFont="1" applyFill="1" applyAlignment="1">
      <alignment horizontal="right" vertical="center"/>
    </xf>
    <xf numFmtId="37" fontId="2" fillId="0" borderId="32" xfId="0" applyNumberFormat="1" applyFont="1" applyBorder="1" applyAlignment="1">
      <alignment vertical="center"/>
    </xf>
    <xf numFmtId="3" fontId="35" fillId="6" borderId="4" xfId="0" applyNumberFormat="1" applyFont="1" applyFill="1" applyBorder="1" applyAlignment="1">
      <alignment horizontal="left" vertical="center" indent="1"/>
    </xf>
    <xf numFmtId="3" fontId="6" fillId="6" borderId="4" xfId="0" applyNumberFormat="1" applyFont="1" applyFill="1" applyBorder="1" applyAlignment="1">
      <alignment horizontal="left" vertical="center" indent="1"/>
    </xf>
    <xf numFmtId="3" fontId="8" fillId="6" borderId="4" xfId="0" applyNumberFormat="1" applyFont="1" applyFill="1" applyBorder="1" applyAlignment="1">
      <alignment horizontal="left" vertical="center" indent="1"/>
    </xf>
    <xf numFmtId="3" fontId="8" fillId="6" borderId="3" xfId="0" applyNumberFormat="1" applyFont="1" applyFill="1" applyBorder="1" applyAlignment="1">
      <alignment horizontal="left" vertical="center" indent="2"/>
    </xf>
    <xf numFmtId="3" fontId="35" fillId="7" borderId="2" xfId="0" applyNumberFormat="1" applyFont="1" applyFill="1" applyBorder="1" applyAlignment="1">
      <alignment horizontal="left" vertical="center" indent="2"/>
    </xf>
    <xf numFmtId="3" fontId="6" fillId="6" borderId="3" xfId="0" applyNumberFormat="1" applyFont="1" applyFill="1" applyBorder="1" applyAlignment="1">
      <alignment horizontal="left" vertical="center" indent="2"/>
    </xf>
    <xf numFmtId="3" fontId="35" fillId="6" borderId="3" xfId="0" applyNumberFormat="1" applyFont="1" applyFill="1" applyBorder="1" applyAlignment="1">
      <alignment horizontal="left" vertical="center" indent="2"/>
    </xf>
    <xf numFmtId="37" fontId="2" fillId="0" borderId="34" xfId="0" applyNumberFormat="1" applyFont="1" applyBorder="1" applyAlignment="1">
      <alignment vertical="center"/>
    </xf>
    <xf numFmtId="37" fontId="19" fillId="0" borderId="35" xfId="0" applyNumberFormat="1" applyFont="1" applyBorder="1" applyAlignment="1">
      <alignment vertical="center"/>
    </xf>
    <xf numFmtId="37" fontId="2" fillId="4" borderId="34" xfId="0" applyNumberFormat="1" applyFont="1" applyFill="1" applyBorder="1" applyAlignment="1">
      <alignment vertical="center"/>
    </xf>
    <xf numFmtId="37" fontId="2" fillId="4" borderId="35" xfId="0" applyNumberFormat="1" applyFont="1" applyFill="1" applyBorder="1" applyAlignment="1">
      <alignment vertical="center"/>
    </xf>
    <xf numFmtId="37" fontId="2" fillId="0" borderId="35" xfId="0" applyNumberFormat="1" applyFont="1" applyBorder="1" applyAlignment="1">
      <alignment vertical="center"/>
    </xf>
    <xf numFmtId="37" fontId="2" fillId="0" borderId="36" xfId="0" applyNumberFormat="1" applyFont="1" applyBorder="1" applyAlignment="1">
      <alignment vertical="center"/>
    </xf>
    <xf numFmtId="37" fontId="2" fillId="0" borderId="37" xfId="0" applyNumberFormat="1" applyFont="1" applyBorder="1" applyAlignment="1">
      <alignment vertical="center"/>
    </xf>
    <xf numFmtId="37" fontId="28" fillId="7" borderId="6" xfId="0" applyNumberFormat="1" applyFont="1" applyFill="1" applyBorder="1" applyAlignment="1">
      <alignment horizontal="center" vertical="center"/>
    </xf>
    <xf numFmtId="37" fontId="31" fillId="7" borderId="6" xfId="0" applyNumberFormat="1" applyFont="1" applyFill="1" applyBorder="1" applyAlignment="1">
      <alignment horizontal="center" vertical="center"/>
    </xf>
    <xf numFmtId="37" fontId="30" fillId="7" borderId="6" xfId="0" applyNumberFormat="1" applyFont="1" applyFill="1" applyBorder="1" applyAlignment="1">
      <alignment horizontal="center" vertical="center"/>
    </xf>
    <xf numFmtId="37" fontId="29" fillId="7" borderId="6" xfId="0" applyNumberFormat="1" applyFont="1" applyFill="1" applyBorder="1" applyAlignment="1">
      <alignment horizontal="center" vertical="center"/>
    </xf>
    <xf numFmtId="37" fontId="29" fillId="7" borderId="9" xfId="0" applyNumberFormat="1" applyFont="1" applyFill="1" applyBorder="1" applyAlignment="1">
      <alignment horizontal="center" vertical="center"/>
    </xf>
    <xf numFmtId="37" fontId="2" fillId="2" borderId="38" xfId="0" quotePrefix="1" applyNumberFormat="1" applyFont="1" applyFill="1" applyBorder="1" applyAlignment="1">
      <alignment horizontal="right" vertical="center"/>
    </xf>
    <xf numFmtId="37" fontId="2" fillId="2" borderId="39" xfId="0" applyNumberFormat="1" applyFont="1" applyFill="1" applyBorder="1" applyAlignment="1">
      <alignment horizontal="right" vertical="center"/>
    </xf>
    <xf numFmtId="37" fontId="2" fillId="2" borderId="40" xfId="0" quotePrefix="1" applyNumberFormat="1" applyFont="1" applyFill="1" applyBorder="1" applyAlignment="1">
      <alignment horizontal="right" vertical="center"/>
    </xf>
    <xf numFmtId="37" fontId="2" fillId="0" borderId="41" xfId="0" applyNumberFormat="1" applyFont="1" applyBorder="1" applyAlignment="1">
      <alignment vertical="center"/>
    </xf>
    <xf numFmtId="37" fontId="2" fillId="0" borderId="42" xfId="0" applyNumberFormat="1" applyFont="1" applyBorder="1" applyAlignment="1">
      <alignment vertical="center"/>
    </xf>
    <xf numFmtId="37" fontId="2" fillId="4" borderId="43" xfId="0" applyNumberFormat="1" applyFont="1" applyFill="1" applyBorder="1" applyAlignment="1">
      <alignment vertical="center"/>
    </xf>
    <xf numFmtId="37" fontId="2" fillId="4" borderId="44" xfId="0" applyNumberFormat="1" applyFont="1" applyFill="1" applyBorder="1" applyAlignment="1">
      <alignment vertical="center"/>
    </xf>
    <xf numFmtId="37" fontId="2" fillId="0" borderId="43" xfId="0" applyNumberFormat="1" applyFont="1" applyBorder="1" applyAlignment="1">
      <alignment vertical="center"/>
    </xf>
    <xf numFmtId="37" fontId="7" fillId="9" borderId="43" xfId="0" applyNumberFormat="1" applyFont="1" applyFill="1" applyBorder="1" applyAlignment="1">
      <alignment vertical="center"/>
    </xf>
    <xf numFmtId="37" fontId="7" fillId="9" borderId="42" xfId="0" applyNumberFormat="1" applyFont="1" applyFill="1" applyBorder="1" applyAlignment="1">
      <alignment vertical="center"/>
    </xf>
    <xf numFmtId="37" fontId="2" fillId="0" borderId="44" xfId="0" applyNumberFormat="1" applyFont="1" applyBorder="1" applyAlignment="1">
      <alignment vertical="center"/>
    </xf>
    <xf numFmtId="37" fontId="2" fillId="0" borderId="45" xfId="0" applyNumberFormat="1" applyFont="1" applyBorder="1" applyAlignment="1">
      <alignment vertical="center"/>
    </xf>
    <xf numFmtId="37" fontId="2" fillId="0" borderId="46" xfId="0" applyNumberFormat="1" applyFont="1" applyBorder="1" applyAlignment="1">
      <alignment vertical="center"/>
    </xf>
    <xf numFmtId="37" fontId="2" fillId="0" borderId="48" xfId="0" applyNumberFormat="1" applyFont="1" applyBorder="1" applyAlignment="1">
      <alignment vertical="center"/>
    </xf>
    <xf numFmtId="37" fontId="2" fillId="2" borderId="50" xfId="0" quotePrefix="1" applyNumberFormat="1" applyFont="1" applyFill="1" applyBorder="1" applyAlignment="1">
      <alignment horizontal="right" vertical="center"/>
    </xf>
    <xf numFmtId="37" fontId="2" fillId="4" borderId="48" xfId="0" applyNumberFormat="1" applyFont="1" applyFill="1" applyBorder="1" applyAlignment="1">
      <alignment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3" borderId="53" xfId="0" applyNumberFormat="1" applyFont="1" applyFill="1" applyBorder="1" applyAlignment="1">
      <alignment horizontal="center" vertical="center"/>
    </xf>
    <xf numFmtId="37" fontId="2" fillId="0" borderId="55" xfId="0" applyNumberFormat="1" applyFont="1" applyBorder="1" applyAlignment="1">
      <alignment vertical="center"/>
    </xf>
    <xf numFmtId="37" fontId="2" fillId="0" borderId="56" xfId="0" applyNumberFormat="1" applyFont="1" applyBorder="1" applyAlignment="1">
      <alignment vertical="center"/>
    </xf>
    <xf numFmtId="49" fontId="2" fillId="3" borderId="57" xfId="0" applyNumberFormat="1" applyFont="1" applyFill="1" applyBorder="1" applyAlignment="1">
      <alignment horizontal="center" vertical="center"/>
    </xf>
    <xf numFmtId="49" fontId="2" fillId="3" borderId="58" xfId="0" applyNumberFormat="1" applyFont="1" applyFill="1" applyBorder="1" applyAlignment="1">
      <alignment horizontal="center" vertical="center"/>
    </xf>
    <xf numFmtId="49" fontId="2" fillId="3" borderId="60" xfId="0" applyNumberFormat="1" applyFont="1" applyFill="1" applyBorder="1" applyAlignment="1">
      <alignment horizontal="center" vertical="center"/>
    </xf>
    <xf numFmtId="37" fontId="2" fillId="12" borderId="33" xfId="0" applyNumberFormat="1" applyFont="1" applyFill="1" applyBorder="1" applyAlignment="1">
      <alignment horizontal="right" vertical="center"/>
    </xf>
    <xf numFmtId="37" fontId="2" fillId="12" borderId="19" xfId="0" quotePrefix="1" applyNumberFormat="1" applyFont="1" applyFill="1" applyBorder="1" applyAlignment="1">
      <alignment horizontal="right" vertical="center"/>
    </xf>
    <xf numFmtId="37" fontId="2" fillId="12" borderId="61" xfId="0" quotePrefix="1" applyNumberFormat="1" applyFont="1" applyFill="1" applyBorder="1" applyAlignment="1">
      <alignment horizontal="right" vertical="center"/>
    </xf>
    <xf numFmtId="37" fontId="2" fillId="4" borderId="19" xfId="0" applyNumberFormat="1" applyFont="1" applyFill="1" applyBorder="1" applyAlignment="1">
      <alignment vertical="center"/>
    </xf>
    <xf numFmtId="37" fontId="2" fillId="0" borderId="62" xfId="0" applyNumberFormat="1" applyFont="1" applyBorder="1" applyAlignment="1">
      <alignment vertical="center"/>
    </xf>
    <xf numFmtId="49" fontId="2" fillId="3" borderId="63" xfId="0" applyNumberFormat="1" applyFont="1" applyFill="1" applyBorder="1" applyAlignment="1">
      <alignment horizontal="center" vertical="center"/>
    </xf>
    <xf numFmtId="37" fontId="2" fillId="2" borderId="64" xfId="0" quotePrefix="1" applyNumberFormat="1" applyFont="1" applyFill="1" applyBorder="1" applyAlignment="1">
      <alignment horizontal="right" vertical="center"/>
    </xf>
    <xf numFmtId="37" fontId="2" fillId="0" borderId="61" xfId="0" applyNumberFormat="1" applyFont="1" applyBorder="1" applyAlignment="1">
      <alignment vertical="center"/>
    </xf>
    <xf numFmtId="49" fontId="2" fillId="3" borderId="65" xfId="0" applyNumberFormat="1" applyFont="1" applyFill="1" applyBorder="1" applyAlignment="1">
      <alignment horizontal="center" vertical="center"/>
    </xf>
    <xf numFmtId="37" fontId="17" fillId="14" borderId="63" xfId="0" applyNumberFormat="1" applyFont="1" applyFill="1" applyBorder="1" applyAlignment="1">
      <alignment horizontal="center" vertical="center" wrapText="1"/>
    </xf>
    <xf numFmtId="37" fontId="17" fillId="14" borderId="1" xfId="0" applyNumberFormat="1" applyFont="1" applyFill="1" applyBorder="1" applyAlignment="1">
      <alignment horizontal="center" vertical="center" wrapText="1"/>
    </xf>
    <xf numFmtId="37" fontId="37" fillId="0" borderId="0" xfId="0" applyNumberFormat="1" applyFont="1" applyAlignment="1">
      <alignment horizontal="center" vertical="center"/>
    </xf>
    <xf numFmtId="37" fontId="37" fillId="0" borderId="11" xfId="0" applyNumberFormat="1" applyFont="1" applyBorder="1" applyAlignment="1">
      <alignment horizontal="center" vertical="center"/>
    </xf>
    <xf numFmtId="37" fontId="37" fillId="0" borderId="28" xfId="0" applyNumberFormat="1" applyFont="1" applyBorder="1" applyAlignment="1">
      <alignment horizontal="center" vertical="center"/>
    </xf>
    <xf numFmtId="37" fontId="37" fillId="0" borderId="12" xfId="0" applyNumberFormat="1" applyFont="1" applyBorder="1" applyAlignment="1">
      <alignment horizontal="center" vertical="center"/>
    </xf>
    <xf numFmtId="37" fontId="2" fillId="12" borderId="66" xfId="0" quotePrefix="1" applyNumberFormat="1" applyFont="1" applyFill="1" applyBorder="1" applyAlignment="1">
      <alignment horizontal="right" vertical="center"/>
    </xf>
    <xf numFmtId="3" fontId="8" fillId="4" borderId="5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vertical="center"/>
    </xf>
    <xf numFmtId="3" fontId="4" fillId="4" borderId="8" xfId="0" applyNumberFormat="1" applyFont="1" applyFill="1" applyBorder="1" applyAlignment="1">
      <alignment horizontal="center" vertical="center"/>
    </xf>
    <xf numFmtId="37" fontId="2" fillId="4" borderId="2" xfId="0" quotePrefix="1" applyNumberFormat="1" applyFont="1" applyFill="1" applyBorder="1" applyAlignment="1">
      <alignment vertical="center"/>
    </xf>
    <xf numFmtId="37" fontId="16" fillId="4" borderId="2" xfId="0" applyNumberFormat="1" applyFont="1" applyFill="1" applyBorder="1" applyAlignment="1">
      <alignment vertical="center"/>
    </xf>
    <xf numFmtId="37" fontId="16" fillId="4" borderId="4" xfId="0" applyNumberFormat="1" applyFont="1" applyFill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3" fontId="8" fillId="7" borderId="2" xfId="0" applyNumberFormat="1" applyFont="1" applyFill="1" applyBorder="1" applyAlignment="1">
      <alignment horizontal="center" vertical="center"/>
    </xf>
    <xf numFmtId="3" fontId="8" fillId="7" borderId="3" xfId="0" applyNumberFormat="1" applyFont="1" applyFill="1" applyBorder="1" applyAlignment="1">
      <alignment horizontal="left" vertical="center" indent="3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3" xfId="0" applyNumberFormat="1" applyFont="1" applyFill="1" applyBorder="1" applyAlignment="1">
      <alignment horizontal="left" vertical="center" indent="3"/>
    </xf>
    <xf numFmtId="37" fontId="19" fillId="0" borderId="19" xfId="0" applyNumberFormat="1" applyFont="1" applyBorder="1" applyAlignment="1">
      <alignment vertical="center"/>
    </xf>
    <xf numFmtId="49" fontId="10" fillId="15" borderId="7" xfId="0" applyNumberFormat="1" applyFont="1" applyFill="1" applyBorder="1" applyAlignment="1">
      <alignment vertical="center"/>
    </xf>
    <xf numFmtId="3" fontId="10" fillId="15" borderId="8" xfId="0" applyNumberFormat="1" applyFont="1" applyFill="1" applyBorder="1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/>
    </xf>
    <xf numFmtId="3" fontId="7" fillId="9" borderId="4" xfId="0" applyNumberFormat="1" applyFont="1" applyFill="1" applyBorder="1" applyAlignment="1">
      <alignment horizontal="left" vertical="center" indent="1"/>
    </xf>
    <xf numFmtId="3" fontId="7" fillId="9" borderId="3" xfId="0" applyNumberFormat="1" applyFont="1" applyFill="1" applyBorder="1" applyAlignment="1">
      <alignment horizontal="left" vertical="center" indent="1"/>
    </xf>
    <xf numFmtId="37" fontId="38" fillId="0" borderId="2" xfId="0" applyNumberFormat="1" applyFont="1" applyBorder="1" applyAlignment="1">
      <alignment vertical="center" textRotation="90"/>
    </xf>
    <xf numFmtId="37" fontId="2" fillId="2" borderId="71" xfId="0" quotePrefix="1" applyNumberFormat="1" applyFont="1" applyFill="1" applyBorder="1" applyAlignment="1">
      <alignment horizontal="right" vertical="center"/>
    </xf>
    <xf numFmtId="37" fontId="2" fillId="2" borderId="0" xfId="0" quotePrefix="1" applyNumberFormat="1" applyFont="1" applyFill="1" applyAlignment="1">
      <alignment horizontal="right" vertical="center"/>
    </xf>
    <xf numFmtId="37" fontId="2" fillId="2" borderId="23" xfId="0" quotePrefix="1" applyNumberFormat="1" applyFont="1" applyFill="1" applyBorder="1" applyAlignment="1">
      <alignment horizontal="right" vertical="center"/>
    </xf>
    <xf numFmtId="37" fontId="11" fillId="2" borderId="0" xfId="0" quotePrefix="1" applyNumberFormat="1" applyFont="1" applyFill="1" applyAlignment="1">
      <alignment horizontal="right" vertical="center"/>
    </xf>
    <xf numFmtId="37" fontId="11" fillId="2" borderId="72" xfId="0" quotePrefix="1" applyNumberFormat="1" applyFont="1" applyFill="1" applyBorder="1" applyAlignment="1">
      <alignment horizontal="right" vertical="center"/>
    </xf>
    <xf numFmtId="37" fontId="2" fillId="0" borderId="73" xfId="0" applyNumberFormat="1" applyFont="1" applyBorder="1" applyAlignment="1">
      <alignment vertical="center"/>
    </xf>
    <xf numFmtId="49" fontId="2" fillId="3" borderId="25" xfId="0" applyNumberFormat="1" applyFont="1" applyFill="1" applyBorder="1" applyAlignment="1">
      <alignment horizontal="center" vertical="center"/>
    </xf>
    <xf numFmtId="37" fontId="11" fillId="2" borderId="66" xfId="0" quotePrefix="1" applyNumberFormat="1" applyFont="1" applyFill="1" applyBorder="1" applyAlignment="1">
      <alignment horizontal="right" vertical="center"/>
    </xf>
    <xf numFmtId="37" fontId="11" fillId="2" borderId="22" xfId="0" quotePrefix="1" applyNumberFormat="1" applyFont="1" applyFill="1" applyBorder="1" applyAlignment="1">
      <alignment horizontal="right" vertical="center"/>
    </xf>
    <xf numFmtId="37" fontId="11" fillId="2" borderId="18" xfId="0" quotePrefix="1" applyNumberFormat="1" applyFont="1" applyFill="1" applyBorder="1" applyAlignment="1">
      <alignment horizontal="right" vertical="center"/>
    </xf>
    <xf numFmtId="37" fontId="2" fillId="4" borderId="18" xfId="0" applyNumberFormat="1" applyFont="1" applyFill="1" applyBorder="1" applyAlignment="1">
      <alignment vertical="center"/>
    </xf>
    <xf numFmtId="49" fontId="2" fillId="3" borderId="21" xfId="0" applyNumberFormat="1" applyFont="1" applyFill="1" applyBorder="1" applyAlignment="1">
      <alignment horizontal="center" vertical="center"/>
    </xf>
    <xf numFmtId="37" fontId="38" fillId="0" borderId="41" xfId="0" applyNumberFormat="1" applyFont="1" applyBorder="1" applyAlignment="1">
      <alignment vertical="center" textRotation="90"/>
    </xf>
    <xf numFmtId="37" fontId="2" fillId="0" borderId="66" xfId="0" applyNumberFormat="1" applyFont="1" applyBorder="1" applyAlignment="1">
      <alignment vertical="center"/>
    </xf>
    <xf numFmtId="37" fontId="2" fillId="0" borderId="22" xfId="0" applyNumberFormat="1" applyFont="1" applyBorder="1" applyAlignment="1">
      <alignment vertical="center"/>
    </xf>
    <xf numFmtId="37" fontId="21" fillId="0" borderId="2" xfId="0" applyNumberFormat="1" applyFont="1" applyBorder="1" applyAlignment="1">
      <alignment vertical="top" textRotation="90"/>
    </xf>
    <xf numFmtId="37" fontId="21" fillId="0" borderId="47" xfId="0" applyNumberFormat="1" applyFont="1" applyBorder="1" applyAlignment="1">
      <alignment vertical="top" textRotation="90"/>
    </xf>
    <xf numFmtId="37" fontId="6" fillId="10" borderId="31" xfId="0" applyNumberFormat="1" applyFont="1" applyFill="1" applyBorder="1" applyAlignment="1">
      <alignment vertical="center"/>
    </xf>
    <xf numFmtId="37" fontId="6" fillId="10" borderId="63" xfId="0" applyNumberFormat="1" applyFont="1" applyFill="1" applyBorder="1" applyAlignment="1">
      <alignment vertical="center"/>
    </xf>
    <xf numFmtId="37" fontId="35" fillId="7" borderId="63" xfId="0" applyNumberFormat="1" applyFont="1" applyFill="1" applyBorder="1" applyAlignment="1">
      <alignment vertical="center"/>
    </xf>
    <xf numFmtId="37" fontId="8" fillId="7" borderId="25" xfId="0" applyNumberFormat="1" applyFont="1" applyFill="1" applyBorder="1" applyAlignment="1">
      <alignment horizontal="right" vertical="center"/>
    </xf>
    <xf numFmtId="37" fontId="8" fillId="7" borderId="75" xfId="0" applyNumberFormat="1" applyFont="1" applyFill="1" applyBorder="1" applyAlignment="1">
      <alignment horizontal="centerContinuous" vertical="center"/>
    </xf>
    <xf numFmtId="37" fontId="2" fillId="4" borderId="74" xfId="0" applyNumberFormat="1" applyFont="1" applyFill="1" applyBorder="1" applyAlignment="1">
      <alignment horizontal="centerContinuous" vertical="center"/>
    </xf>
    <xf numFmtId="3" fontId="14" fillId="13" borderId="31" xfId="0" applyNumberFormat="1" applyFont="1" applyFill="1" applyBorder="1" applyAlignment="1">
      <alignment horizontal="centerContinuous" vertical="center"/>
    </xf>
    <xf numFmtId="3" fontId="14" fillId="13" borderId="8" xfId="0" applyNumberFormat="1" applyFont="1" applyFill="1" applyBorder="1" applyAlignment="1">
      <alignment horizontal="left" vertical="center"/>
    </xf>
    <xf numFmtId="3" fontId="14" fillId="14" borderId="31" xfId="0" applyNumberFormat="1" applyFont="1" applyFill="1" applyBorder="1" applyAlignment="1">
      <alignment vertical="center"/>
    </xf>
    <xf numFmtId="3" fontId="14" fillId="14" borderId="63" xfId="0" applyNumberFormat="1" applyFont="1" applyFill="1" applyBorder="1" applyAlignment="1">
      <alignment horizontal="right" vertical="center"/>
    </xf>
    <xf numFmtId="3" fontId="14" fillId="14" borderId="49" xfId="0" applyNumberFormat="1" applyFont="1" applyFill="1" applyBorder="1" applyAlignment="1">
      <alignment horizontal="left" vertical="center"/>
    </xf>
    <xf numFmtId="3" fontId="14" fillId="13" borderId="25" xfId="0" applyNumberFormat="1" applyFont="1" applyFill="1" applyBorder="1" applyAlignment="1">
      <alignment horizontal="right" vertical="center"/>
    </xf>
    <xf numFmtId="37" fontId="11" fillId="4" borderId="6" xfId="0" quotePrefix="1" applyNumberFormat="1" applyFont="1" applyFill="1" applyBorder="1" applyAlignment="1">
      <alignment horizontal="centerContinuous" vertical="center"/>
    </xf>
    <xf numFmtId="37" fontId="11" fillId="4" borderId="0" xfId="0" applyNumberFormat="1" applyFont="1" applyFill="1" applyAlignment="1">
      <alignment horizontal="centerContinuous" vertical="center"/>
    </xf>
    <xf numFmtId="37" fontId="11" fillId="4" borderId="5" xfId="0" applyNumberFormat="1" applyFont="1" applyFill="1" applyBorder="1" applyAlignment="1">
      <alignment horizontal="centerContinuous" vertical="center"/>
    </xf>
    <xf numFmtId="37" fontId="25" fillId="4" borderId="7" xfId="0" applyNumberFormat="1" applyFont="1" applyFill="1" applyBorder="1" applyAlignment="1">
      <alignment horizontal="centerContinuous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49" fontId="7" fillId="8" borderId="54" xfId="0" applyNumberFormat="1" applyFont="1" applyFill="1" applyBorder="1" applyAlignment="1">
      <alignment horizontal="center" vertical="center"/>
    </xf>
    <xf numFmtId="49" fontId="7" fillId="8" borderId="5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1" fillId="4" borderId="7" xfId="0" applyNumberFormat="1" applyFont="1" applyFill="1" applyBorder="1" applyAlignment="1">
      <alignment vertical="center"/>
    </xf>
    <xf numFmtId="37" fontId="25" fillId="4" borderId="0" xfId="0" applyNumberFormat="1" applyFont="1" applyFill="1" applyAlignment="1">
      <alignment horizontal="center" vertical="center"/>
    </xf>
    <xf numFmtId="37" fontId="25" fillId="4" borderId="19" xfId="0" applyNumberFormat="1" applyFont="1" applyFill="1" applyBorder="1" applyAlignment="1">
      <alignment horizontal="right" vertical="center"/>
    </xf>
    <xf numFmtId="3" fontId="8" fillId="14" borderId="4" xfId="0" applyNumberFormat="1" applyFont="1" applyFill="1" applyBorder="1" applyAlignment="1">
      <alignment horizontal="center" vertical="center"/>
    </xf>
    <xf numFmtId="3" fontId="8" fillId="14" borderId="3" xfId="0" applyNumberFormat="1" applyFont="1" applyFill="1" applyBorder="1" applyAlignment="1">
      <alignment horizontal="center" vertical="center"/>
    </xf>
    <xf numFmtId="3" fontId="35" fillId="14" borderId="2" xfId="0" applyNumberFormat="1" applyFont="1" applyFill="1" applyBorder="1" applyAlignment="1">
      <alignment horizontal="center" vertical="center"/>
    </xf>
    <xf numFmtId="37" fontId="2" fillId="4" borderId="76" xfId="0" applyNumberFormat="1" applyFont="1" applyFill="1" applyBorder="1" applyAlignment="1">
      <alignment vertical="center"/>
    </xf>
    <xf numFmtId="37" fontId="25" fillId="4" borderId="0" xfId="0" applyNumberFormat="1" applyFont="1" applyFill="1" applyAlignment="1">
      <alignment horizontal="right" vertical="center"/>
    </xf>
    <xf numFmtId="37" fontId="2" fillId="0" borderId="79" xfId="0" applyNumberFormat="1" applyFont="1" applyBorder="1" applyAlignment="1">
      <alignment vertical="center"/>
    </xf>
    <xf numFmtId="37" fontId="2" fillId="0" borderId="81" xfId="0" applyNumberFormat="1" applyFont="1" applyBorder="1" applyAlignment="1">
      <alignment vertical="center"/>
    </xf>
    <xf numFmtId="37" fontId="2" fillId="0" borderId="82" xfId="0" applyNumberFormat="1" applyFont="1" applyBorder="1" applyAlignment="1">
      <alignment vertical="center"/>
    </xf>
    <xf numFmtId="49" fontId="7" fillId="8" borderId="83" xfId="0" applyNumberFormat="1" applyFont="1" applyFill="1" applyBorder="1" applyAlignment="1">
      <alignment horizontal="center" vertical="center"/>
    </xf>
    <xf numFmtId="37" fontId="2" fillId="2" borderId="85" xfId="0" quotePrefix="1" applyNumberFormat="1" applyFont="1" applyFill="1" applyBorder="1" applyAlignment="1">
      <alignment horizontal="right" vertical="center"/>
    </xf>
    <xf numFmtId="37" fontId="2" fillId="0" borderId="86" xfId="0" applyNumberFormat="1" applyFont="1" applyBorder="1" applyAlignment="1">
      <alignment vertical="center"/>
    </xf>
    <xf numFmtId="37" fontId="19" fillId="2" borderId="27" xfId="0" applyNumberFormat="1" applyFont="1" applyFill="1" applyBorder="1" applyAlignment="1">
      <alignment horizontal="right" vertical="center"/>
    </xf>
    <xf numFmtId="37" fontId="19" fillId="2" borderId="39" xfId="0" applyNumberFormat="1" applyFont="1" applyFill="1" applyBorder="1" applyAlignment="1">
      <alignment horizontal="right" vertical="center"/>
    </xf>
    <xf numFmtId="37" fontId="16" fillId="2" borderId="27" xfId="0" quotePrefix="1" applyNumberFormat="1" applyFont="1" applyFill="1" applyBorder="1" applyAlignment="1">
      <alignment horizontal="right" vertical="center"/>
    </xf>
    <xf numFmtId="37" fontId="11" fillId="2" borderId="30" xfId="0" applyNumberFormat="1" applyFont="1" applyFill="1" applyBorder="1" applyAlignment="1">
      <alignment horizontal="right" vertical="center"/>
    </xf>
    <xf numFmtId="37" fontId="25" fillId="4" borderId="4" xfId="0" applyNumberFormat="1" applyFont="1" applyFill="1" applyBorder="1" applyAlignment="1">
      <alignment horizontal="right" vertical="center"/>
    </xf>
    <xf numFmtId="37" fontId="25" fillId="4" borderId="67" xfId="0" applyNumberFormat="1" applyFont="1" applyFill="1" applyBorder="1" applyAlignment="1">
      <alignment horizontal="right" vertical="center"/>
    </xf>
    <xf numFmtId="37" fontId="25" fillId="4" borderId="68" xfId="0" applyNumberFormat="1" applyFont="1" applyFill="1" applyBorder="1" applyAlignment="1">
      <alignment horizontal="right" vertical="center"/>
    </xf>
    <xf numFmtId="37" fontId="25" fillId="4" borderId="69" xfId="0" applyNumberFormat="1" applyFont="1" applyFill="1" applyBorder="1" applyAlignment="1">
      <alignment horizontal="right" vertical="center"/>
    </xf>
    <xf numFmtId="37" fontId="9" fillId="7" borderId="2" xfId="0" quotePrefix="1" applyNumberFormat="1" applyFont="1" applyFill="1" applyBorder="1" applyAlignment="1">
      <alignment horizontal="right" vertical="center"/>
    </xf>
    <xf numFmtId="49" fontId="4" fillId="4" borderId="6" xfId="0" applyNumberFormat="1" applyFont="1" applyFill="1" applyBorder="1" applyAlignment="1">
      <alignment vertical="center"/>
    </xf>
    <xf numFmtId="37" fontId="6" fillId="4" borderId="2" xfId="0" applyNumberFormat="1" applyFont="1" applyFill="1" applyBorder="1" applyAlignment="1">
      <alignment horizontal="right" vertical="center"/>
    </xf>
    <xf numFmtId="37" fontId="6" fillId="4" borderId="6" xfId="0" applyNumberFormat="1" applyFont="1" applyFill="1" applyBorder="1" applyAlignment="1">
      <alignment horizontal="right" vertical="center"/>
    </xf>
    <xf numFmtId="37" fontId="6" fillId="4" borderId="5" xfId="0" applyNumberFormat="1" applyFont="1" applyFill="1" applyBorder="1" applyAlignment="1">
      <alignment horizontal="right" vertical="center"/>
    </xf>
    <xf numFmtId="49" fontId="22" fillId="0" borderId="2" xfId="0" applyNumberFormat="1" applyFont="1" applyBorder="1" applyAlignment="1" applyProtection="1">
      <alignment horizontal="center" textRotation="90"/>
      <protection locked="0"/>
    </xf>
    <xf numFmtId="37" fontId="21" fillId="0" borderId="2" xfId="0" applyNumberFormat="1" applyFont="1" applyBorder="1" applyAlignment="1">
      <alignment horizontal="center" textRotation="90"/>
    </xf>
    <xf numFmtId="37" fontId="21" fillId="0" borderId="2" xfId="0" applyNumberFormat="1" applyFont="1" applyBorder="1" applyAlignment="1">
      <alignment horizontal="center" vertical="top" textRotation="90"/>
    </xf>
    <xf numFmtId="49" fontId="19" fillId="0" borderId="25" xfId="0" applyNumberFormat="1" applyFont="1" applyBorder="1" applyAlignment="1">
      <alignment horizontal="left" vertical="center"/>
    </xf>
    <xf numFmtId="3" fontId="14" fillId="14" borderId="4" xfId="0" applyNumberFormat="1" applyFont="1" applyFill="1" applyBorder="1" applyAlignment="1">
      <alignment horizontal="left" vertical="center" wrapText="1"/>
    </xf>
    <xf numFmtId="3" fontId="14" fillId="14" borderId="84" xfId="0" applyNumberFormat="1" applyFont="1" applyFill="1" applyBorder="1" applyAlignment="1">
      <alignment horizontal="left" vertical="center" wrapText="1"/>
    </xf>
    <xf numFmtId="49" fontId="4" fillId="7" borderId="11" xfId="0" applyNumberFormat="1" applyFont="1" applyFill="1" applyBorder="1" applyAlignment="1">
      <alignment horizontal="left" vertical="center"/>
    </xf>
    <xf numFmtId="49" fontId="4" fillId="7" borderId="14" xfId="0" applyNumberFormat="1" applyFont="1" applyFill="1" applyBorder="1" applyAlignment="1">
      <alignment horizontal="left" vertical="center"/>
    </xf>
    <xf numFmtId="37" fontId="26" fillId="4" borderId="80" xfId="0" applyNumberFormat="1" applyFont="1" applyFill="1" applyBorder="1" applyAlignment="1">
      <alignment horizontal="center" vertical="center" textRotation="90"/>
    </xf>
    <xf numFmtId="37" fontId="26" fillId="4" borderId="77" xfId="0" applyNumberFormat="1" applyFont="1" applyFill="1" applyBorder="1" applyAlignment="1">
      <alignment horizontal="center" vertical="center" textRotation="90"/>
    </xf>
    <xf numFmtId="37" fontId="26" fillId="4" borderId="78" xfId="0" applyNumberFormat="1" applyFont="1" applyFill="1" applyBorder="1" applyAlignment="1">
      <alignment horizontal="center" vertical="center" textRotation="90"/>
    </xf>
    <xf numFmtId="49" fontId="20" fillId="0" borderId="5" xfId="0" quotePrefix="1" applyNumberFormat="1" applyFont="1" applyBorder="1" applyAlignment="1">
      <alignment horizontal="center" vertical="top" textRotation="90"/>
    </xf>
    <xf numFmtId="37" fontId="11" fillId="2" borderId="2" xfId="0" applyNumberFormat="1" applyFont="1" applyFill="1" applyBorder="1" applyAlignment="1">
      <alignment horizontal="center" vertical="center" wrapText="1"/>
    </xf>
    <xf numFmtId="37" fontId="11" fillId="2" borderId="12" xfId="0" applyNumberFormat="1" applyFont="1" applyFill="1" applyBorder="1" applyAlignment="1">
      <alignment horizontal="center" vertical="center" wrapText="1"/>
    </xf>
    <xf numFmtId="37" fontId="7" fillId="11" borderId="9" xfId="0" applyNumberFormat="1" applyFont="1" applyFill="1" applyBorder="1" applyAlignment="1">
      <alignment horizontal="center" vertical="center"/>
    </xf>
    <xf numFmtId="37" fontId="7" fillId="11" borderId="23" xfId="0" applyNumberFormat="1" applyFont="1" applyFill="1" applyBorder="1" applyAlignment="1">
      <alignment horizontal="center" vertical="center"/>
    </xf>
    <xf numFmtId="49" fontId="19" fillId="0" borderId="25" xfId="0" quotePrefix="1" applyNumberFormat="1" applyFont="1" applyBorder="1" applyAlignment="1">
      <alignment horizontal="left" vertical="center"/>
    </xf>
    <xf numFmtId="3" fontId="14" fillId="14" borderId="2" xfId="0" applyNumberFormat="1" applyFont="1" applyFill="1" applyBorder="1" applyAlignment="1">
      <alignment horizontal="left" vertical="center" wrapText="1"/>
    </xf>
    <xf numFmtId="49" fontId="20" fillId="0" borderId="0" xfId="0" quotePrefix="1" applyNumberFormat="1" applyFont="1" applyAlignment="1">
      <alignment horizontal="center" vertical="top" textRotation="90"/>
    </xf>
    <xf numFmtId="37" fontId="2" fillId="12" borderId="7" xfId="0" applyNumberFormat="1" applyFont="1" applyFill="1" applyBorder="1" applyAlignment="1">
      <alignment horizontal="left" vertical="center" indent="5"/>
    </xf>
    <xf numFmtId="37" fontId="2" fillId="12" borderId="74" xfId="0" applyNumberFormat="1" applyFont="1" applyFill="1" applyBorder="1" applyAlignment="1">
      <alignment horizontal="left" vertical="center" indent="5"/>
    </xf>
    <xf numFmtId="37" fontId="2" fillId="12" borderId="9" xfId="0" applyNumberFormat="1" applyFont="1" applyFill="1" applyBorder="1" applyAlignment="1">
      <alignment horizontal="left" vertical="center" indent="5"/>
    </xf>
    <xf numFmtId="37" fontId="2" fillId="12" borderId="61" xfId="0" applyNumberFormat="1" applyFont="1" applyFill="1" applyBorder="1" applyAlignment="1">
      <alignment horizontal="left" vertical="center" indent="5"/>
    </xf>
    <xf numFmtId="37" fontId="4" fillId="7" borderId="31" xfId="0" quotePrefix="1" applyNumberFormat="1" applyFont="1" applyFill="1" applyBorder="1" applyAlignment="1">
      <alignment horizontal="center" vertical="center"/>
    </xf>
    <xf numFmtId="37" fontId="4" fillId="7" borderId="63" xfId="0" quotePrefix="1" applyNumberFormat="1" applyFont="1" applyFill="1" applyBorder="1" applyAlignment="1">
      <alignment horizontal="center" vertical="center"/>
    </xf>
    <xf numFmtId="49" fontId="22" fillId="0" borderId="51" xfId="0" applyNumberFormat="1" applyFont="1" applyBorder="1" applyAlignment="1" applyProtection="1">
      <alignment horizontal="center" textRotation="90"/>
      <protection locked="0"/>
    </xf>
    <xf numFmtId="37" fontId="35" fillId="0" borderId="6" xfId="0" applyNumberFormat="1" applyFont="1" applyBorder="1" applyAlignment="1">
      <alignment horizontal="center" vertical="center" wrapText="1"/>
    </xf>
    <xf numFmtId="37" fontId="35" fillId="0" borderId="19" xfId="0" applyNumberFormat="1" applyFont="1" applyBorder="1" applyAlignment="1">
      <alignment horizontal="center" vertical="center" wrapText="1"/>
    </xf>
    <xf numFmtId="37" fontId="35" fillId="0" borderId="9" xfId="0" applyNumberFormat="1" applyFont="1" applyBorder="1" applyAlignment="1">
      <alignment horizontal="center" vertical="center" wrapText="1"/>
    </xf>
    <xf numFmtId="37" fontId="35" fillId="0" borderId="61" xfId="0" applyNumberFormat="1" applyFont="1" applyBorder="1" applyAlignment="1">
      <alignment horizontal="center" vertical="center" wrapText="1"/>
    </xf>
    <xf numFmtId="37" fontId="6" fillId="0" borderId="6" xfId="0" applyNumberFormat="1" applyFont="1" applyBorder="1" applyAlignment="1">
      <alignment horizontal="center" vertical="center" wrapText="1"/>
    </xf>
    <xf numFmtId="37" fontId="6" fillId="0" borderId="19" xfId="0" applyNumberFormat="1" applyFont="1" applyBorder="1" applyAlignment="1">
      <alignment horizontal="center" vertical="center" wrapText="1"/>
    </xf>
    <xf numFmtId="3" fontId="14" fillId="14" borderId="1" xfId="0" applyNumberFormat="1" applyFont="1" applyFill="1" applyBorder="1" applyAlignment="1">
      <alignment horizontal="left" vertical="center" wrapText="1"/>
    </xf>
    <xf numFmtId="37" fontId="2" fillId="2" borderId="2" xfId="0" applyNumberFormat="1" applyFont="1" applyFill="1" applyBorder="1" applyAlignment="1">
      <alignment horizontal="center" vertical="center" wrapText="1"/>
    </xf>
    <xf numFmtId="37" fontId="2" fillId="2" borderId="12" xfId="0" applyNumberFormat="1" applyFont="1" applyFill="1" applyBorder="1" applyAlignment="1">
      <alignment horizontal="center" vertical="center" wrapText="1"/>
    </xf>
    <xf numFmtId="3" fontId="14" fillId="13" borderId="4" xfId="0" applyNumberFormat="1" applyFont="1" applyFill="1" applyBorder="1" applyAlignment="1">
      <alignment horizontal="center" vertical="center"/>
    </xf>
    <xf numFmtId="49" fontId="4" fillId="7" borderId="29" xfId="0" applyNumberFormat="1" applyFont="1" applyFill="1" applyBorder="1" applyAlignment="1">
      <alignment horizontal="left" vertical="center"/>
    </xf>
    <xf numFmtId="49" fontId="4" fillId="7" borderId="70" xfId="0" applyNumberFormat="1" applyFont="1" applyFill="1" applyBorder="1" applyAlignment="1">
      <alignment horizontal="left" vertical="center"/>
    </xf>
    <xf numFmtId="49" fontId="40" fillId="0" borderId="0" xfId="0" applyNumberFormat="1" applyFont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7A9AB405-7B5A-6549-9D73-FAD063BDCE74}"/>
  </cellStyles>
  <dxfs count="8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EFFFC4"/>
      <color rgb="FFFBFFBE"/>
      <color rgb="FFD4E7C7"/>
      <color rgb="FFFFE7F7"/>
      <color rgb="FFA7FDFF"/>
      <color rgb="FFFFFFFF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8</xdr:row>
      <xdr:rowOff>177800</xdr:rowOff>
    </xdr:from>
    <xdr:to>
      <xdr:col>7</xdr:col>
      <xdr:colOff>114300</xdr:colOff>
      <xdr:row>17</xdr:row>
      <xdr:rowOff>63500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166D0B0-8743-F547-8F7C-83F12143501D}"/>
            </a:ext>
          </a:extLst>
        </xdr:cNvPr>
        <xdr:cNvCxnSpPr/>
      </xdr:nvCxnSpPr>
      <xdr:spPr>
        <a:xfrm flipV="1">
          <a:off x="2984500" y="2120900"/>
          <a:ext cx="4737100" cy="213360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88900</xdr:colOff>
      <xdr:row>6</xdr:row>
      <xdr:rowOff>127000</xdr:rowOff>
    </xdr:from>
    <xdr:to>
      <xdr:col>6</xdr:col>
      <xdr:colOff>88900</xdr:colOff>
      <xdr:row>8</xdr:row>
      <xdr:rowOff>147320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A34AD3C-A1DE-8E4F-A866-7BCEB15738CF}"/>
            </a:ext>
          </a:extLst>
        </xdr:cNvPr>
        <xdr:cNvCxnSpPr/>
      </xdr:nvCxnSpPr>
      <xdr:spPr>
        <a:xfrm>
          <a:off x="6527800" y="1574800"/>
          <a:ext cx="0" cy="515620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6</xdr:row>
      <xdr:rowOff>127000</xdr:rowOff>
    </xdr:from>
    <xdr:to>
      <xdr:col>10</xdr:col>
      <xdr:colOff>76200</xdr:colOff>
      <xdr:row>8</xdr:row>
      <xdr:rowOff>147320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D6C33AD-351A-EB4E-A985-1262FB0EDE4E}"/>
            </a:ext>
          </a:extLst>
        </xdr:cNvPr>
        <xdr:cNvCxnSpPr/>
      </xdr:nvCxnSpPr>
      <xdr:spPr>
        <a:xfrm>
          <a:off x="10198100" y="1574800"/>
          <a:ext cx="0" cy="515620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1066800</xdr:colOff>
      <xdr:row>32</xdr:row>
      <xdr:rowOff>12700</xdr:rowOff>
    </xdr:from>
    <xdr:to>
      <xdr:col>7</xdr:col>
      <xdr:colOff>368300</xdr:colOff>
      <xdr:row>37</xdr:row>
      <xdr:rowOff>127000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7D2BCB9-4753-9B4A-8F55-8D4D9B85052A}"/>
            </a:ext>
          </a:extLst>
        </xdr:cNvPr>
        <xdr:cNvCxnSpPr/>
      </xdr:nvCxnSpPr>
      <xdr:spPr>
        <a:xfrm flipV="1">
          <a:off x="7581900" y="7912100"/>
          <a:ext cx="393700" cy="1320800"/>
        </a:xfrm>
        <a:prstGeom prst="line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1079500</xdr:colOff>
      <xdr:row>32</xdr:row>
      <xdr:rowOff>12700</xdr:rowOff>
    </xdr:from>
    <xdr:to>
      <xdr:col>11</xdr:col>
      <xdr:colOff>381000</xdr:colOff>
      <xdr:row>37</xdr:row>
      <xdr:rowOff>127000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D11B9074-ED4B-5D45-BF14-E5CD88B0EF0B}"/>
            </a:ext>
          </a:extLst>
        </xdr:cNvPr>
        <xdr:cNvCxnSpPr/>
      </xdr:nvCxnSpPr>
      <xdr:spPr>
        <a:xfrm flipV="1">
          <a:off x="11226800" y="7912100"/>
          <a:ext cx="406400" cy="1320800"/>
        </a:xfrm>
        <a:prstGeom prst="line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165100</xdr:colOff>
      <xdr:row>15</xdr:row>
      <xdr:rowOff>139700</xdr:rowOff>
    </xdr:from>
    <xdr:to>
      <xdr:col>4</xdr:col>
      <xdr:colOff>165100</xdr:colOff>
      <xdr:row>19</xdr:row>
      <xdr:rowOff>137668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E467B948-1360-7C47-9A1F-5A71453DD0D8}"/>
            </a:ext>
          </a:extLst>
        </xdr:cNvPr>
        <xdr:cNvCxnSpPr/>
      </xdr:nvCxnSpPr>
      <xdr:spPr>
        <a:xfrm>
          <a:off x="4406900" y="3860800"/>
          <a:ext cx="0" cy="1039368"/>
        </a:xfrm>
        <a:prstGeom prst="line">
          <a:avLst/>
        </a:prstGeom>
        <a:ln w="31750">
          <a:solidFill>
            <a:srgbClr val="00B05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9</xdr:row>
      <xdr:rowOff>139700</xdr:rowOff>
    </xdr:from>
    <xdr:to>
      <xdr:col>5</xdr:col>
      <xdr:colOff>190500</xdr:colOff>
      <xdr:row>27</xdr:row>
      <xdr:rowOff>133604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80E3C54-EC61-5143-9729-10DE3623545D}"/>
            </a:ext>
          </a:extLst>
        </xdr:cNvPr>
        <xdr:cNvCxnSpPr/>
      </xdr:nvCxnSpPr>
      <xdr:spPr>
        <a:xfrm>
          <a:off x="5549900" y="2336800"/>
          <a:ext cx="0" cy="4489704"/>
        </a:xfrm>
        <a:prstGeom prst="line">
          <a:avLst/>
        </a:prstGeom>
        <a:ln w="12700">
          <a:solidFill>
            <a:srgbClr val="C0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774700</xdr:colOff>
      <xdr:row>9</xdr:row>
      <xdr:rowOff>139700</xdr:rowOff>
    </xdr:from>
    <xdr:to>
      <xdr:col>7</xdr:col>
      <xdr:colOff>177800</xdr:colOff>
      <xdr:row>12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74F7DF4-01DF-FE4C-B988-993FD6EBCC85}"/>
            </a:ext>
          </a:extLst>
        </xdr:cNvPr>
        <xdr:cNvCxnSpPr/>
      </xdr:nvCxnSpPr>
      <xdr:spPr>
        <a:xfrm flipV="1">
          <a:off x="7289800" y="2336800"/>
          <a:ext cx="495300" cy="622300"/>
        </a:xfrm>
        <a:prstGeom prst="line">
          <a:avLst/>
        </a:prstGeom>
        <a:ln w="12700">
          <a:solidFill>
            <a:srgbClr val="FF0000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774700</xdr:colOff>
      <xdr:row>7</xdr:row>
      <xdr:rowOff>139700</xdr:rowOff>
    </xdr:from>
    <xdr:to>
      <xdr:col>11</xdr:col>
      <xdr:colOff>177800</xdr:colOff>
      <xdr:row>11</xdr:row>
      <xdr:rowOff>152400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26E1A8A-D612-B046-A99D-E7AEB6BD9719}"/>
            </a:ext>
          </a:extLst>
        </xdr:cNvPr>
        <xdr:cNvCxnSpPr/>
      </xdr:nvCxnSpPr>
      <xdr:spPr>
        <a:xfrm flipV="1">
          <a:off x="10922000" y="1828800"/>
          <a:ext cx="495300" cy="1028700"/>
        </a:xfrm>
        <a:prstGeom prst="line">
          <a:avLst/>
        </a:prstGeom>
        <a:ln w="12700">
          <a:solidFill>
            <a:srgbClr val="FF0000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101600</xdr:colOff>
      <xdr:row>22</xdr:row>
      <xdr:rowOff>127000</xdr:rowOff>
    </xdr:from>
    <xdr:to>
      <xdr:col>10</xdr:col>
      <xdr:colOff>101600</xdr:colOff>
      <xdr:row>38</xdr:row>
      <xdr:rowOff>124968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2653A46-99B7-0C44-A9FE-0E2FCD3E86B5}"/>
            </a:ext>
          </a:extLst>
        </xdr:cNvPr>
        <xdr:cNvCxnSpPr/>
      </xdr:nvCxnSpPr>
      <xdr:spPr>
        <a:xfrm>
          <a:off x="10248900" y="5613400"/>
          <a:ext cx="0" cy="3858768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22</xdr:row>
      <xdr:rowOff>127000</xdr:rowOff>
    </xdr:from>
    <xdr:to>
      <xdr:col>6</xdr:col>
      <xdr:colOff>101600</xdr:colOff>
      <xdr:row>38</xdr:row>
      <xdr:rowOff>124968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77782A5-32DA-074F-9F5B-5B076E63D15B}"/>
            </a:ext>
          </a:extLst>
        </xdr:cNvPr>
        <xdr:cNvCxnSpPr/>
      </xdr:nvCxnSpPr>
      <xdr:spPr>
        <a:xfrm>
          <a:off x="6616700" y="5613400"/>
          <a:ext cx="0" cy="3858768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8</xdr:row>
      <xdr:rowOff>177800</xdr:rowOff>
    </xdr:from>
    <xdr:to>
      <xdr:col>7</xdr:col>
      <xdr:colOff>114300</xdr:colOff>
      <xdr:row>17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6E6470A-9D71-5B4C-B1BB-A5002C755BF3}"/>
            </a:ext>
          </a:extLst>
        </xdr:cNvPr>
        <xdr:cNvCxnSpPr/>
      </xdr:nvCxnSpPr>
      <xdr:spPr>
        <a:xfrm flipV="1">
          <a:off x="2984500" y="2120900"/>
          <a:ext cx="4737100" cy="213360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88900</xdr:colOff>
      <xdr:row>6</xdr:row>
      <xdr:rowOff>127000</xdr:rowOff>
    </xdr:from>
    <xdr:to>
      <xdr:col>6</xdr:col>
      <xdr:colOff>88900</xdr:colOff>
      <xdr:row>8</xdr:row>
      <xdr:rowOff>147320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3B0C77DB-580D-1F46-A190-66BDC0FD496A}"/>
            </a:ext>
          </a:extLst>
        </xdr:cNvPr>
        <xdr:cNvCxnSpPr/>
      </xdr:nvCxnSpPr>
      <xdr:spPr>
        <a:xfrm>
          <a:off x="6527800" y="1574800"/>
          <a:ext cx="0" cy="515620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1066800</xdr:colOff>
      <xdr:row>32</xdr:row>
      <xdr:rowOff>12700</xdr:rowOff>
    </xdr:from>
    <xdr:to>
      <xdr:col>7</xdr:col>
      <xdr:colOff>368300</xdr:colOff>
      <xdr:row>37</xdr:row>
      <xdr:rowOff>127000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59C567C-A28C-D144-B3E1-AB64AA804F14}"/>
            </a:ext>
          </a:extLst>
        </xdr:cNvPr>
        <xdr:cNvCxnSpPr/>
      </xdr:nvCxnSpPr>
      <xdr:spPr>
        <a:xfrm flipV="1">
          <a:off x="7581900" y="7912100"/>
          <a:ext cx="393700" cy="1320800"/>
        </a:xfrm>
        <a:prstGeom prst="line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165100</xdr:colOff>
      <xdr:row>15</xdr:row>
      <xdr:rowOff>139700</xdr:rowOff>
    </xdr:from>
    <xdr:to>
      <xdr:col>4</xdr:col>
      <xdr:colOff>165100</xdr:colOff>
      <xdr:row>19</xdr:row>
      <xdr:rowOff>137668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D9F1791-58BF-2045-A45C-84EC3C1409C3}"/>
            </a:ext>
          </a:extLst>
        </xdr:cNvPr>
        <xdr:cNvCxnSpPr/>
      </xdr:nvCxnSpPr>
      <xdr:spPr>
        <a:xfrm>
          <a:off x="4381500" y="3860800"/>
          <a:ext cx="0" cy="1039368"/>
        </a:xfrm>
        <a:prstGeom prst="line">
          <a:avLst/>
        </a:prstGeom>
        <a:ln w="31750">
          <a:solidFill>
            <a:srgbClr val="00B05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9</xdr:row>
      <xdr:rowOff>139700</xdr:rowOff>
    </xdr:from>
    <xdr:to>
      <xdr:col>5</xdr:col>
      <xdr:colOff>190500</xdr:colOff>
      <xdr:row>27</xdr:row>
      <xdr:rowOff>133604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672C47D4-D071-5245-B79F-78292D2A2CC6}"/>
            </a:ext>
          </a:extLst>
        </xdr:cNvPr>
        <xdr:cNvCxnSpPr/>
      </xdr:nvCxnSpPr>
      <xdr:spPr>
        <a:xfrm>
          <a:off x="5549900" y="2336800"/>
          <a:ext cx="0" cy="4489704"/>
        </a:xfrm>
        <a:prstGeom prst="line">
          <a:avLst/>
        </a:prstGeom>
        <a:ln w="12700">
          <a:solidFill>
            <a:srgbClr val="C0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279400</xdr:colOff>
      <xdr:row>0</xdr:row>
      <xdr:rowOff>101600</xdr:rowOff>
    </xdr:from>
    <xdr:to>
      <xdr:col>13</xdr:col>
      <xdr:colOff>330200</xdr:colOff>
      <xdr:row>5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0A36C6D-F7C1-4A8E-AFD7-12A54651B01E}"/>
            </a:ext>
          </a:extLst>
        </xdr:cNvPr>
        <xdr:cNvCxnSpPr/>
      </xdr:nvCxnSpPr>
      <xdr:spPr>
        <a:xfrm>
          <a:off x="10426700" y="101600"/>
          <a:ext cx="2540000" cy="11811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774700</xdr:colOff>
      <xdr:row>9</xdr:row>
      <xdr:rowOff>139700</xdr:rowOff>
    </xdr:from>
    <xdr:to>
      <xdr:col>7</xdr:col>
      <xdr:colOff>177800</xdr:colOff>
      <xdr:row>12</xdr:row>
      <xdr:rowOff>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4D7F36B-746F-9740-9FF1-34CA7A8EDBF4}"/>
            </a:ext>
          </a:extLst>
        </xdr:cNvPr>
        <xdr:cNvCxnSpPr/>
      </xdr:nvCxnSpPr>
      <xdr:spPr>
        <a:xfrm flipV="1">
          <a:off x="7289800" y="2336800"/>
          <a:ext cx="495300" cy="622300"/>
        </a:xfrm>
        <a:prstGeom prst="line">
          <a:avLst/>
        </a:prstGeom>
        <a:ln w="12700">
          <a:solidFill>
            <a:srgbClr val="FF0000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22</xdr:row>
      <xdr:rowOff>127000</xdr:rowOff>
    </xdr:from>
    <xdr:to>
      <xdr:col>6</xdr:col>
      <xdr:colOff>101600</xdr:colOff>
      <xdr:row>38</xdr:row>
      <xdr:rowOff>124968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BB4FE1-15A5-0343-ACF9-8494C2083FE6}"/>
            </a:ext>
          </a:extLst>
        </xdr:cNvPr>
        <xdr:cNvCxnSpPr/>
      </xdr:nvCxnSpPr>
      <xdr:spPr>
        <a:xfrm>
          <a:off x="6616700" y="5613400"/>
          <a:ext cx="0" cy="3858768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8</xdr:row>
      <xdr:rowOff>177800</xdr:rowOff>
    </xdr:from>
    <xdr:to>
      <xdr:col>7</xdr:col>
      <xdr:colOff>114300</xdr:colOff>
      <xdr:row>17</xdr:row>
      <xdr:rowOff>63500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25789C8F-9900-63A3-04AB-2E1134111951}"/>
            </a:ext>
          </a:extLst>
        </xdr:cNvPr>
        <xdr:cNvCxnSpPr/>
      </xdr:nvCxnSpPr>
      <xdr:spPr>
        <a:xfrm flipV="1">
          <a:off x="2984500" y="2120900"/>
          <a:ext cx="4737100" cy="2133600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88900</xdr:colOff>
      <xdr:row>6</xdr:row>
      <xdr:rowOff>127000</xdr:rowOff>
    </xdr:from>
    <xdr:to>
      <xdr:col>6</xdr:col>
      <xdr:colOff>88900</xdr:colOff>
      <xdr:row>8</xdr:row>
      <xdr:rowOff>147320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0BBEDA-B3A7-6F40-991A-FF88575A2E85}"/>
            </a:ext>
          </a:extLst>
        </xdr:cNvPr>
        <xdr:cNvCxnSpPr/>
      </xdr:nvCxnSpPr>
      <xdr:spPr>
        <a:xfrm>
          <a:off x="6578600" y="1574800"/>
          <a:ext cx="0" cy="515620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6</xdr:row>
      <xdr:rowOff>127000</xdr:rowOff>
    </xdr:from>
    <xdr:to>
      <xdr:col>10</xdr:col>
      <xdr:colOff>76200</xdr:colOff>
      <xdr:row>8</xdr:row>
      <xdr:rowOff>147320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36D4408-A704-6742-8133-D9836D6AB27C}"/>
            </a:ext>
          </a:extLst>
        </xdr:cNvPr>
        <xdr:cNvCxnSpPr/>
      </xdr:nvCxnSpPr>
      <xdr:spPr>
        <a:xfrm>
          <a:off x="10210800" y="1574800"/>
          <a:ext cx="0" cy="502920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1066800</xdr:colOff>
      <xdr:row>32</xdr:row>
      <xdr:rowOff>12700</xdr:rowOff>
    </xdr:from>
    <xdr:to>
      <xdr:col>7</xdr:col>
      <xdr:colOff>368300</xdr:colOff>
      <xdr:row>37</xdr:row>
      <xdr:rowOff>127000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9768C07-C8BF-9841-868C-1D35595DF3FE}"/>
            </a:ext>
          </a:extLst>
        </xdr:cNvPr>
        <xdr:cNvCxnSpPr/>
      </xdr:nvCxnSpPr>
      <xdr:spPr>
        <a:xfrm flipV="1">
          <a:off x="7581900" y="7912100"/>
          <a:ext cx="393700" cy="1320800"/>
        </a:xfrm>
        <a:prstGeom prst="line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1079500</xdr:colOff>
      <xdr:row>32</xdr:row>
      <xdr:rowOff>12700</xdr:rowOff>
    </xdr:from>
    <xdr:to>
      <xdr:col>11</xdr:col>
      <xdr:colOff>381000</xdr:colOff>
      <xdr:row>37</xdr:row>
      <xdr:rowOff>127000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5D34B0C-2B4C-1845-B982-5CAF6686379D}"/>
            </a:ext>
          </a:extLst>
        </xdr:cNvPr>
        <xdr:cNvCxnSpPr/>
      </xdr:nvCxnSpPr>
      <xdr:spPr>
        <a:xfrm flipV="1">
          <a:off x="11226800" y="7912100"/>
          <a:ext cx="406400" cy="1320800"/>
        </a:xfrm>
        <a:prstGeom prst="line">
          <a:avLst/>
        </a:prstGeom>
        <a:ln w="12700"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165100</xdr:colOff>
      <xdr:row>15</xdr:row>
      <xdr:rowOff>139700</xdr:rowOff>
    </xdr:from>
    <xdr:to>
      <xdr:col>4</xdr:col>
      <xdr:colOff>165100</xdr:colOff>
      <xdr:row>19</xdr:row>
      <xdr:rowOff>137668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9908D2D-368C-1F4A-9086-DF7D4213D268}"/>
            </a:ext>
          </a:extLst>
        </xdr:cNvPr>
        <xdr:cNvCxnSpPr/>
      </xdr:nvCxnSpPr>
      <xdr:spPr>
        <a:xfrm>
          <a:off x="4406900" y="3860800"/>
          <a:ext cx="0" cy="1039368"/>
        </a:xfrm>
        <a:prstGeom prst="line">
          <a:avLst/>
        </a:prstGeom>
        <a:ln w="31750">
          <a:solidFill>
            <a:srgbClr val="00B05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774700</xdr:colOff>
      <xdr:row>9</xdr:row>
      <xdr:rowOff>139700</xdr:rowOff>
    </xdr:from>
    <xdr:to>
      <xdr:col>7</xdr:col>
      <xdr:colOff>177800</xdr:colOff>
      <xdr:row>12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41E3D27-5EDD-4942-BBA8-293FB84D2583}"/>
            </a:ext>
          </a:extLst>
        </xdr:cNvPr>
        <xdr:cNvCxnSpPr/>
      </xdr:nvCxnSpPr>
      <xdr:spPr>
        <a:xfrm flipV="1">
          <a:off x="7289800" y="2336800"/>
          <a:ext cx="495300" cy="622300"/>
        </a:xfrm>
        <a:prstGeom prst="line">
          <a:avLst/>
        </a:prstGeom>
        <a:ln w="12700">
          <a:solidFill>
            <a:srgbClr val="FF0000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774700</xdr:colOff>
      <xdr:row>9</xdr:row>
      <xdr:rowOff>139700</xdr:rowOff>
    </xdr:from>
    <xdr:to>
      <xdr:col>11</xdr:col>
      <xdr:colOff>177800</xdr:colOff>
      <xdr:row>12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0701972-D59C-EA4A-96E9-AF07A3BA7AA5}"/>
            </a:ext>
          </a:extLst>
        </xdr:cNvPr>
        <xdr:cNvCxnSpPr/>
      </xdr:nvCxnSpPr>
      <xdr:spPr>
        <a:xfrm flipV="1">
          <a:off x="10922000" y="2336800"/>
          <a:ext cx="495300" cy="622300"/>
        </a:xfrm>
        <a:prstGeom prst="line">
          <a:avLst/>
        </a:prstGeom>
        <a:ln w="12700">
          <a:solidFill>
            <a:srgbClr val="FF0000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774700</xdr:colOff>
      <xdr:row>7</xdr:row>
      <xdr:rowOff>139700</xdr:rowOff>
    </xdr:from>
    <xdr:to>
      <xdr:col>7</xdr:col>
      <xdr:colOff>177800</xdr:colOff>
      <xdr:row>11</xdr:row>
      <xdr:rowOff>152400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6E5B939-B262-5948-873F-66730CF2485A}"/>
            </a:ext>
          </a:extLst>
        </xdr:cNvPr>
        <xdr:cNvCxnSpPr/>
      </xdr:nvCxnSpPr>
      <xdr:spPr>
        <a:xfrm flipV="1">
          <a:off x="7289800" y="1828800"/>
          <a:ext cx="495300" cy="1028700"/>
        </a:xfrm>
        <a:prstGeom prst="line">
          <a:avLst/>
        </a:prstGeom>
        <a:ln w="12700">
          <a:solidFill>
            <a:srgbClr val="0000FF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774700</xdr:colOff>
      <xdr:row>7</xdr:row>
      <xdr:rowOff>139700</xdr:rowOff>
    </xdr:from>
    <xdr:to>
      <xdr:col>11</xdr:col>
      <xdr:colOff>177800</xdr:colOff>
      <xdr:row>11</xdr:row>
      <xdr:rowOff>152400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6C73067-6D1A-D34D-AB49-CE68379351CF}"/>
            </a:ext>
          </a:extLst>
        </xdr:cNvPr>
        <xdr:cNvCxnSpPr/>
      </xdr:nvCxnSpPr>
      <xdr:spPr>
        <a:xfrm flipV="1">
          <a:off x="10922000" y="1828800"/>
          <a:ext cx="495300" cy="1028700"/>
        </a:xfrm>
        <a:prstGeom prst="line">
          <a:avLst/>
        </a:prstGeom>
        <a:ln w="12700">
          <a:solidFill>
            <a:srgbClr val="0000FF"/>
          </a:solidFill>
          <a:tailEnd type="oval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22</xdr:row>
      <xdr:rowOff>127000</xdr:rowOff>
    </xdr:from>
    <xdr:to>
      <xdr:col>6</xdr:col>
      <xdr:colOff>101600</xdr:colOff>
      <xdr:row>38</xdr:row>
      <xdr:rowOff>124968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99A997C-077B-2E4E-ADD7-0ABDD89DA71B}"/>
            </a:ext>
          </a:extLst>
        </xdr:cNvPr>
        <xdr:cNvCxnSpPr/>
      </xdr:nvCxnSpPr>
      <xdr:spPr>
        <a:xfrm>
          <a:off x="6616700" y="5613400"/>
          <a:ext cx="0" cy="3858768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101600</xdr:colOff>
      <xdr:row>22</xdr:row>
      <xdr:rowOff>127000</xdr:rowOff>
    </xdr:from>
    <xdr:to>
      <xdr:col>10</xdr:col>
      <xdr:colOff>101600</xdr:colOff>
      <xdr:row>38</xdr:row>
      <xdr:rowOff>124968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4769C206-97C3-7249-929A-AB2C2354CCA3}"/>
            </a:ext>
          </a:extLst>
        </xdr:cNvPr>
        <xdr:cNvCxnSpPr/>
      </xdr:nvCxnSpPr>
      <xdr:spPr>
        <a:xfrm>
          <a:off x="10248900" y="5613400"/>
          <a:ext cx="0" cy="3858768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15</xdr:row>
      <xdr:rowOff>139700</xdr:rowOff>
    </xdr:from>
    <xdr:to>
      <xdr:col>4</xdr:col>
      <xdr:colOff>165100</xdr:colOff>
      <xdr:row>19</xdr:row>
      <xdr:rowOff>137668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512CA8-035A-F740-8A4C-DBF7953C908B}"/>
            </a:ext>
          </a:extLst>
        </xdr:cNvPr>
        <xdr:cNvCxnSpPr/>
      </xdr:nvCxnSpPr>
      <xdr:spPr>
        <a:xfrm>
          <a:off x="4457700" y="3860800"/>
          <a:ext cx="0" cy="1039368"/>
        </a:xfrm>
        <a:prstGeom prst="line">
          <a:avLst/>
        </a:prstGeom>
        <a:ln w="31750">
          <a:solidFill>
            <a:srgbClr val="00B05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7E58-1C57-5645-99EA-C00E2F62FCBB}">
  <sheetPr>
    <tabColor rgb="FFEFFFC4"/>
  </sheetPr>
  <dimension ref="A1:Z51"/>
  <sheetViews>
    <sheetView tabSelected="1" zoomScaleNormal="100" workbookViewId="0"/>
  </sheetViews>
  <sheetFormatPr baseColWidth="10" defaultColWidth="13.83203125" defaultRowHeight="19" customHeight="1"/>
  <cols>
    <col min="1" max="1" width="30.1640625" style="2" customWidth="1"/>
    <col min="2" max="2" width="20.1640625" style="5" customWidth="1"/>
    <col min="3" max="3" width="3.1640625" style="5" customWidth="1"/>
    <col min="4" max="4" width="2.83203125" style="167" customWidth="1"/>
    <col min="5" max="5" width="15" style="1" customWidth="1"/>
    <col min="6" max="6" width="14.1640625" style="1" customWidth="1"/>
    <col min="7" max="7" width="14.33203125" style="1" customWidth="1"/>
    <col min="8" max="8" width="14.1640625" style="1" customWidth="1"/>
    <col min="9" max="9" width="4" style="22" customWidth="1"/>
    <col min="10" max="10" width="15.1640625" style="1" customWidth="1"/>
    <col min="11" max="11" width="14.5" style="1" customWidth="1"/>
    <col min="12" max="12" width="14.1640625" style="1" customWidth="1"/>
    <col min="13" max="13" width="4" style="22" customWidth="1"/>
    <col min="14" max="14" width="13.83203125" style="1" customWidth="1"/>
    <col min="15" max="17" width="13.83203125" style="1"/>
    <col min="18" max="20" width="13.83203125" style="228"/>
    <col min="21" max="16384" width="13.83203125" style="1"/>
  </cols>
  <sheetData>
    <row r="1" spans="1:26" ht="19" customHeight="1">
      <c r="A1" s="7" t="s">
        <v>1</v>
      </c>
      <c r="B1" s="1"/>
      <c r="C1" s="47" t="s">
        <v>57</v>
      </c>
      <c r="D1" s="167" t="s">
        <v>32</v>
      </c>
      <c r="E1" s="43" t="s">
        <v>18</v>
      </c>
      <c r="F1" s="18" t="s">
        <v>150</v>
      </c>
      <c r="G1" s="40" t="s">
        <v>140</v>
      </c>
      <c r="H1" s="101" t="s">
        <v>136</v>
      </c>
      <c r="I1" s="267" t="s">
        <v>33</v>
      </c>
      <c r="J1" s="43" t="s">
        <v>18</v>
      </c>
      <c r="K1" s="40" t="s">
        <v>143</v>
      </c>
      <c r="L1" s="101" t="s">
        <v>139</v>
      </c>
      <c r="M1" s="205"/>
      <c r="N1" s="31" t="str">
        <f>"COLUMN "&amp;L17&amp;" "</f>
        <v xml:space="preserve">COLUMN L </v>
      </c>
      <c r="P1" s="1">
        <f>COUNTIF(E48:N48,0)-8</f>
        <v>0</v>
      </c>
    </row>
    <row r="2" spans="1:26" ht="19" customHeight="1">
      <c r="A2" s="10" t="s">
        <v>4</v>
      </c>
      <c r="B2" s="1"/>
      <c r="C2" s="48" t="s">
        <v>58</v>
      </c>
      <c r="E2" s="96" t="s">
        <v>15</v>
      </c>
      <c r="F2" s="19" t="s">
        <v>151</v>
      </c>
      <c r="G2" s="41" t="s">
        <v>141</v>
      </c>
      <c r="H2" s="103" t="s">
        <v>135</v>
      </c>
      <c r="I2" s="267"/>
      <c r="J2" s="96" t="s">
        <v>15</v>
      </c>
      <c r="K2" s="41" t="s">
        <v>141</v>
      </c>
      <c r="L2" s="103" t="s">
        <v>135</v>
      </c>
      <c r="M2" s="257" t="s">
        <v>211</v>
      </c>
      <c r="N2" s="32" t="s">
        <v>30</v>
      </c>
    </row>
    <row r="3" spans="1:26" ht="19" customHeight="1">
      <c r="A3" s="7" t="s">
        <v>2</v>
      </c>
      <c r="B3" s="116" t="s">
        <v>169</v>
      </c>
      <c r="C3" s="48" t="s">
        <v>59</v>
      </c>
      <c r="E3" s="97" t="s">
        <v>17</v>
      </c>
      <c r="F3" s="20" t="s">
        <v>109</v>
      </c>
      <c r="G3" s="41" t="s">
        <v>144</v>
      </c>
      <c r="H3" s="20" t="s">
        <v>41</v>
      </c>
      <c r="I3" s="267"/>
      <c r="J3" s="97" t="s">
        <v>17</v>
      </c>
      <c r="K3" s="41" t="s">
        <v>144</v>
      </c>
      <c r="L3" s="20" t="s">
        <v>41</v>
      </c>
      <c r="M3" s="257"/>
      <c r="N3" s="32" t="s">
        <v>23</v>
      </c>
    </row>
    <row r="4" spans="1:26" ht="19" customHeight="1">
      <c r="A4" s="10" t="s">
        <v>3</v>
      </c>
      <c r="B4" s="117" t="s">
        <v>176</v>
      </c>
      <c r="C4" s="48" t="s">
        <v>60</v>
      </c>
      <c r="E4" s="98" t="s">
        <v>16</v>
      </c>
      <c r="F4" s="20" t="s">
        <v>148</v>
      </c>
      <c r="G4" s="41" t="s">
        <v>142</v>
      </c>
      <c r="H4" s="20" t="s">
        <v>137</v>
      </c>
      <c r="I4" s="267"/>
      <c r="J4" s="98" t="s">
        <v>16</v>
      </c>
      <c r="K4" s="41" t="s">
        <v>142</v>
      </c>
      <c r="L4" s="20" t="s">
        <v>137</v>
      </c>
      <c r="M4" s="257"/>
      <c r="N4" s="32" t="s">
        <v>24</v>
      </c>
    </row>
    <row r="5" spans="1:26" ht="19" customHeight="1">
      <c r="A5" s="7" t="s">
        <v>0</v>
      </c>
      <c r="B5" s="118" t="s">
        <v>175</v>
      </c>
      <c r="C5" s="48" t="s">
        <v>61</v>
      </c>
      <c r="E5" s="45" t="s">
        <v>120</v>
      </c>
      <c r="F5" s="20" t="s">
        <v>147</v>
      </c>
      <c r="G5" s="41" t="s">
        <v>19</v>
      </c>
      <c r="H5" s="20" t="s">
        <v>37</v>
      </c>
      <c r="I5" s="267"/>
      <c r="J5" s="45" t="s">
        <v>120</v>
      </c>
      <c r="K5" s="41" t="s">
        <v>19</v>
      </c>
      <c r="L5" s="20" t="s">
        <v>37</v>
      </c>
      <c r="M5" s="257"/>
      <c r="N5" s="32" t="s">
        <v>30</v>
      </c>
    </row>
    <row r="6" spans="1:26" ht="19" customHeight="1">
      <c r="A6" s="10" t="s">
        <v>168</v>
      </c>
      <c r="B6" s="118" t="s">
        <v>179</v>
      </c>
      <c r="C6" s="48" t="s">
        <v>62</v>
      </c>
      <c r="E6" s="45" t="s">
        <v>42</v>
      </c>
      <c r="F6" s="20" t="s">
        <v>149</v>
      </c>
      <c r="G6" s="41" t="s">
        <v>20</v>
      </c>
      <c r="H6" s="20" t="s">
        <v>38</v>
      </c>
      <c r="I6" s="267"/>
      <c r="J6" s="45" t="s">
        <v>42</v>
      </c>
      <c r="K6" s="41" t="s">
        <v>20</v>
      </c>
      <c r="L6" s="20" t="s">
        <v>38</v>
      </c>
      <c r="M6" s="257"/>
      <c r="N6" s="32" t="s">
        <v>29</v>
      </c>
    </row>
    <row r="7" spans="1:26" ht="19" customHeight="1">
      <c r="A7" s="44" t="s">
        <v>184</v>
      </c>
      <c r="B7" s="108" t="s">
        <v>207</v>
      </c>
      <c r="C7" s="49" t="s">
        <v>63</v>
      </c>
      <c r="E7" s="46" t="s">
        <v>114</v>
      </c>
      <c r="F7" s="21" t="s">
        <v>110</v>
      </c>
      <c r="G7" s="42" t="s">
        <v>30</v>
      </c>
      <c r="H7" s="21" t="s">
        <v>138</v>
      </c>
      <c r="I7" s="267"/>
      <c r="J7" s="46" t="s">
        <v>114</v>
      </c>
      <c r="K7" s="42" t="s">
        <v>30</v>
      </c>
      <c r="L7" s="21" t="s">
        <v>138</v>
      </c>
      <c r="M7" s="257"/>
      <c r="N7" s="33" t="str">
        <f>"COLUMN "&amp;H17&amp;" "</f>
        <v xml:space="preserve">COLUMN H </v>
      </c>
      <c r="Q7" s="35"/>
    </row>
    <row r="8" spans="1:26" ht="20" customHeight="1">
      <c r="A8" s="184" t="s">
        <v>35</v>
      </c>
      <c r="B8" s="185"/>
      <c r="C8" s="50" t="s">
        <v>64</v>
      </c>
      <c r="E8" s="247" t="s">
        <v>229</v>
      </c>
      <c r="F8" s="247" t="s">
        <v>231</v>
      </c>
      <c r="G8" s="247" t="s">
        <v>230</v>
      </c>
      <c r="H8" s="247" t="s">
        <v>100</v>
      </c>
      <c r="I8" s="267"/>
      <c r="J8" s="4">
        <v>-65612091</v>
      </c>
      <c r="K8" s="55" t="s">
        <v>101</v>
      </c>
      <c r="L8" s="4">
        <f t="shared" ref="L8:L15" si="0">SUM(J8:K8)</f>
        <v>-65612091</v>
      </c>
      <c r="M8" s="257"/>
      <c r="N8" s="4">
        <f>IFERROR(L8*1,0)-IFERROR(H8*1,0)</f>
        <v>-65612091</v>
      </c>
      <c r="Q8" s="29"/>
      <c r="U8" s="36"/>
      <c r="V8" s="36"/>
      <c r="X8" s="28"/>
      <c r="Y8" s="28"/>
      <c r="Z8" s="28"/>
    </row>
    <row r="9" spans="1:26" ht="20" customHeight="1" thickBot="1">
      <c r="A9" s="8" t="s">
        <v>121</v>
      </c>
      <c r="B9" s="24"/>
      <c r="C9" s="51" t="s">
        <v>65</v>
      </c>
      <c r="E9" s="3">
        <v>1301306643</v>
      </c>
      <c r="F9" s="3">
        <v>285582</v>
      </c>
      <c r="G9" s="3">
        <v>-144930153</v>
      </c>
      <c r="H9" s="62">
        <f t="shared" ref="H9:H15" si="1">SUM(E9:G9)</f>
        <v>1156662072</v>
      </c>
      <c r="I9" s="267"/>
      <c r="J9" s="3">
        <v>1301592225</v>
      </c>
      <c r="K9" s="3">
        <v>-144930153</v>
      </c>
      <c r="L9" s="62">
        <f t="shared" si="0"/>
        <v>1156662072</v>
      </c>
      <c r="M9" s="257"/>
      <c r="N9" s="3">
        <f>IFERROR(L9*1,0)-IFERROR(H9*1,0)</f>
        <v>0</v>
      </c>
      <c r="Q9" s="29"/>
      <c r="U9" s="36"/>
      <c r="V9" s="36"/>
      <c r="W9" s="28"/>
      <c r="X9" s="28"/>
      <c r="Y9" s="28"/>
      <c r="Z9" s="28"/>
    </row>
    <row r="10" spans="1:26" ht="20" customHeight="1" thickTop="1" thickBot="1">
      <c r="A10" s="14" t="s">
        <v>36</v>
      </c>
      <c r="B10" s="25"/>
      <c r="C10" s="50" t="s">
        <v>66</v>
      </c>
      <c r="E10" s="4">
        <v>-65612091</v>
      </c>
      <c r="F10" s="90">
        <f>-E10</f>
        <v>65612091</v>
      </c>
      <c r="G10" s="89">
        <f>-F10</f>
        <v>-65612091</v>
      </c>
      <c r="H10" s="235">
        <f t="shared" si="1"/>
        <v>-65612091</v>
      </c>
      <c r="I10" s="267"/>
      <c r="J10" s="219" t="s">
        <v>215</v>
      </c>
      <c r="K10" s="220"/>
      <c r="L10" s="221"/>
      <c r="M10" s="205"/>
      <c r="N10" s="4">
        <f>IFERROR(J10*1,0)-IFERROR(H10*1,0)</f>
        <v>65612091</v>
      </c>
      <c r="Q10" s="29"/>
      <c r="U10" s="36"/>
      <c r="V10" s="36"/>
      <c r="W10" s="28"/>
      <c r="X10" s="28"/>
      <c r="Y10" s="28"/>
      <c r="Z10" s="28"/>
    </row>
    <row r="11" spans="1:26" ht="20" customHeight="1" thickTop="1">
      <c r="A11" s="8" t="s">
        <v>13</v>
      </c>
      <c r="B11" s="24"/>
      <c r="C11" s="51" t="s">
        <v>67</v>
      </c>
      <c r="E11" s="3">
        <v>7828194</v>
      </c>
      <c r="F11" s="111" t="s">
        <v>130</v>
      </c>
      <c r="G11" s="178"/>
      <c r="H11" s="237">
        <f t="shared" si="1"/>
        <v>7828194</v>
      </c>
      <c r="I11" s="267"/>
      <c r="J11" s="3">
        <v>7828194</v>
      </c>
      <c r="K11" s="178"/>
      <c r="L11" s="3">
        <f t="shared" si="0"/>
        <v>7828194</v>
      </c>
      <c r="M11" s="258" t="str">
        <f ca="1">"©"&amp;RIGHT("0"&amp;MONTH(NOW()),2)&amp;"/"&amp;RIGHT("0"&amp;DAY(NOW())   +   0,2)&amp;"/"&amp;YEAR(NOW())&amp;" LAWRENCE GERARD BRUNN,"</f>
        <v>©07/15/2025 LAWRENCE GERARD BRUNN,</v>
      </c>
      <c r="N11" s="3">
        <f t="shared" ref="N11:N16" si="2">IFERROR(L11*1,0)-IFERROR(H11*1,0)</f>
        <v>0</v>
      </c>
      <c r="P11" s="34"/>
      <c r="Q11" s="35"/>
    </row>
    <row r="12" spans="1:26" ht="20" customHeight="1">
      <c r="A12" s="8" t="s">
        <v>51</v>
      </c>
      <c r="B12" s="24"/>
      <c r="C12" s="51" t="s">
        <v>68</v>
      </c>
      <c r="E12" s="3">
        <v>81869709</v>
      </c>
      <c r="F12" s="3"/>
      <c r="G12" s="268" t="s">
        <v>118</v>
      </c>
      <c r="H12" s="237">
        <f t="shared" si="1"/>
        <v>81869709</v>
      </c>
      <c r="I12" s="267"/>
      <c r="J12" s="3">
        <v>81869709</v>
      </c>
      <c r="K12" s="268" t="s">
        <v>119</v>
      </c>
      <c r="L12" s="3">
        <f t="shared" si="0"/>
        <v>81869709</v>
      </c>
      <c r="M12" s="258"/>
      <c r="N12" s="3">
        <f t="shared" si="2"/>
        <v>0</v>
      </c>
    </row>
    <row r="13" spans="1:26" ht="20" customHeight="1">
      <c r="A13" s="11" t="s">
        <v>14</v>
      </c>
      <c r="B13" s="24"/>
      <c r="C13" s="51" t="s">
        <v>69</v>
      </c>
      <c r="E13" s="3">
        <v>-1311823360</v>
      </c>
      <c r="F13" s="3">
        <v>1898418</v>
      </c>
      <c r="G13" s="268"/>
      <c r="H13" s="237">
        <f t="shared" si="1"/>
        <v>-1309924942</v>
      </c>
      <c r="I13" s="267"/>
      <c r="J13" s="3">
        <v>-1309924942</v>
      </c>
      <c r="K13" s="268"/>
      <c r="L13" s="3">
        <f t="shared" si="0"/>
        <v>-1309924942</v>
      </c>
      <c r="M13" s="258"/>
      <c r="N13" s="3">
        <f t="shared" si="2"/>
        <v>0</v>
      </c>
    </row>
    <row r="14" spans="1:26" ht="20" customHeight="1">
      <c r="A14" s="8" t="s">
        <v>31</v>
      </c>
      <c r="B14" s="24"/>
      <c r="C14" s="51" t="s">
        <v>70</v>
      </c>
      <c r="E14" s="3">
        <v>45645609</v>
      </c>
      <c r="F14" s="3">
        <v>-2184000</v>
      </c>
      <c r="G14" s="268"/>
      <c r="H14" s="237">
        <f t="shared" si="1"/>
        <v>43461609</v>
      </c>
      <c r="I14" s="267"/>
      <c r="J14" s="3">
        <v>43461609</v>
      </c>
      <c r="K14" s="268"/>
      <c r="L14" s="3">
        <f t="shared" si="0"/>
        <v>43461609</v>
      </c>
      <c r="M14" s="258"/>
      <c r="N14" s="3">
        <f t="shared" si="2"/>
        <v>0</v>
      </c>
    </row>
    <row r="15" spans="1:26" ht="20" customHeight="1" thickBot="1">
      <c r="A15" s="15" t="s">
        <v>203</v>
      </c>
      <c r="B15" s="26"/>
      <c r="C15" s="52" t="s">
        <v>71</v>
      </c>
      <c r="D15" s="170"/>
      <c r="E15" s="16">
        <f>11327598-4173291     +3294200+8564140     -3294200-1587595+4165234+25000+1536394</f>
        <v>19857480</v>
      </c>
      <c r="F15" s="16"/>
      <c r="G15" s="269"/>
      <c r="H15" s="238">
        <f t="shared" si="1"/>
        <v>19857480</v>
      </c>
      <c r="I15" s="267"/>
      <c r="J15" s="16">
        <f>11327598-4173291     +3294200+25000+8564140     -3294200-1587595+4165234+1536394</f>
        <v>19857480</v>
      </c>
      <c r="K15" s="269"/>
      <c r="L15" s="16">
        <f t="shared" si="0"/>
        <v>19857480</v>
      </c>
      <c r="M15" s="258"/>
      <c r="N15" s="16">
        <f t="shared" si="2"/>
        <v>0</v>
      </c>
    </row>
    <row r="16" spans="1:26" ht="20" customHeight="1" thickTop="1">
      <c r="A16" s="106" t="s">
        <v>129</v>
      </c>
      <c r="B16" s="107"/>
      <c r="C16" s="53" t="s">
        <v>72</v>
      </c>
      <c r="E16" s="17">
        <f>SUM(E8:E15)</f>
        <v>79072184</v>
      </c>
      <c r="F16" s="17">
        <f>SUM(F8:F15)</f>
        <v>65612091</v>
      </c>
      <c r="G16" s="17">
        <f>SUM(G8:G15)</f>
        <v>-210542244</v>
      </c>
      <c r="H16" s="239">
        <f>SUM(H8:H15)</f>
        <v>-65857969</v>
      </c>
      <c r="I16" s="267"/>
      <c r="J16" s="17">
        <f>SUM(J8:J15)</f>
        <v>79072184</v>
      </c>
      <c r="K16" s="17">
        <f>SUM(K8:K15)</f>
        <v>-144930153</v>
      </c>
      <c r="L16" s="17">
        <f>SUM(L8:L15)</f>
        <v>-65857969</v>
      </c>
      <c r="M16" s="258"/>
      <c r="N16" s="17">
        <f t="shared" si="2"/>
        <v>0</v>
      </c>
    </row>
    <row r="17" spans="1:14" ht="17" customHeight="1">
      <c r="A17" s="82" t="s">
        <v>56</v>
      </c>
      <c r="B17" s="82" t="s">
        <v>25</v>
      </c>
      <c r="C17" s="51" t="s">
        <v>73</v>
      </c>
      <c r="E17" s="23" t="s">
        <v>152</v>
      </c>
      <c r="F17" s="23" t="s">
        <v>153</v>
      </c>
      <c r="G17" s="23" t="s">
        <v>154</v>
      </c>
      <c r="H17" s="240" t="s">
        <v>115</v>
      </c>
      <c r="I17" s="267"/>
      <c r="J17" s="23" t="s">
        <v>155</v>
      </c>
      <c r="K17" s="23" t="s">
        <v>156</v>
      </c>
      <c r="L17" s="30" t="s">
        <v>28</v>
      </c>
      <c r="M17" s="258"/>
      <c r="N17" s="23" t="s">
        <v>201</v>
      </c>
    </row>
    <row r="18" spans="1:14" ht="26" customHeight="1">
      <c r="A18" s="259" t="s">
        <v>242</v>
      </c>
      <c r="B18" s="259"/>
      <c r="C18" s="259"/>
      <c r="D18" s="167" t="s">
        <v>32</v>
      </c>
      <c r="E18" s="260" t="s">
        <v>161</v>
      </c>
      <c r="F18" s="260"/>
      <c r="G18" s="260"/>
      <c r="H18" s="261"/>
      <c r="I18" s="267"/>
      <c r="J18" s="213"/>
      <c r="K18" s="218" t="s">
        <v>209</v>
      </c>
      <c r="L18" s="214" t="s">
        <v>214</v>
      </c>
      <c r="M18" s="258"/>
      <c r="N18" s="166" t="s">
        <v>46</v>
      </c>
    </row>
    <row r="19" spans="1:14" ht="19" customHeight="1" thickBot="1">
      <c r="A19" s="262" t="s">
        <v>186</v>
      </c>
      <c r="B19" s="263"/>
      <c r="C19" s="85">
        <v>19</v>
      </c>
      <c r="D19" s="169" t="s">
        <v>32</v>
      </c>
      <c r="E19" s="86" t="s">
        <v>102</v>
      </c>
      <c r="F19" s="87" t="s">
        <v>150</v>
      </c>
      <c r="G19" s="243" t="s">
        <v>228</v>
      </c>
      <c r="H19" s="241" t="s">
        <v>103</v>
      </c>
      <c r="I19" s="267"/>
      <c r="J19" s="88" t="s">
        <v>102</v>
      </c>
      <c r="K19" s="243" t="s">
        <v>228</v>
      </c>
      <c r="L19" s="88" t="s">
        <v>103</v>
      </c>
      <c r="M19" s="258"/>
      <c r="N19" s="88" t="s">
        <v>47</v>
      </c>
    </row>
    <row r="20" spans="1:14" ht="19" customHeight="1" thickTop="1">
      <c r="A20" s="99" t="s">
        <v>133</v>
      </c>
      <c r="B20" s="100"/>
      <c r="C20" s="51" t="s">
        <v>74</v>
      </c>
      <c r="D20" s="77" t="s">
        <v>128</v>
      </c>
      <c r="E20" s="37">
        <f>E16</f>
        <v>79072184</v>
      </c>
      <c r="F20" s="37">
        <f>F16</f>
        <v>65612091</v>
      </c>
      <c r="G20" s="69">
        <f>G16</f>
        <v>-210542244</v>
      </c>
      <c r="H20" s="242">
        <f t="shared" ref="H20:H38" si="3">SUM(E20:G20)</f>
        <v>-65857969</v>
      </c>
      <c r="I20" s="267"/>
      <c r="J20" s="37">
        <f>J16</f>
        <v>79072184</v>
      </c>
      <c r="K20" s="69">
        <f>K16</f>
        <v>-144930153</v>
      </c>
      <c r="L20" s="38">
        <f t="shared" ref="L20:L38" si="4">SUM(J20:K20)</f>
        <v>-65857969</v>
      </c>
      <c r="M20" s="258"/>
      <c r="N20" s="3">
        <f t="shared" ref="N20:N31" si="5">IFERROR(L20*1,0)-IFERROR(H20*1,0)</f>
        <v>0</v>
      </c>
    </row>
    <row r="21" spans="1:14" ht="19" customHeight="1">
      <c r="A21" s="8" t="s">
        <v>48</v>
      </c>
      <c r="B21" s="12"/>
      <c r="C21" s="51" t="s">
        <v>75</v>
      </c>
      <c r="D21" s="77" t="s">
        <v>122</v>
      </c>
      <c r="E21" s="37">
        <v>64277637</v>
      </c>
      <c r="F21" s="37"/>
      <c r="G21" s="68"/>
      <c r="H21" s="242">
        <f t="shared" si="3"/>
        <v>64277637</v>
      </c>
      <c r="I21" s="267"/>
      <c r="J21" s="37">
        <v>64277637</v>
      </c>
      <c r="K21" s="68"/>
      <c r="L21" s="38">
        <f t="shared" si="4"/>
        <v>64277637</v>
      </c>
      <c r="M21" s="258"/>
      <c r="N21" s="3">
        <f t="shared" si="5"/>
        <v>0</v>
      </c>
    </row>
    <row r="22" spans="1:14" ht="19" customHeight="1">
      <c r="A22" s="8" t="s">
        <v>49</v>
      </c>
      <c r="B22" s="12"/>
      <c r="C22" s="51" t="s">
        <v>76</v>
      </c>
      <c r="D22" s="77" t="s">
        <v>27</v>
      </c>
      <c r="E22" s="37">
        <v>164530</v>
      </c>
      <c r="F22" s="37"/>
      <c r="G22" s="68" t="s">
        <v>240</v>
      </c>
      <c r="H22" s="242">
        <f t="shared" si="3"/>
        <v>164530</v>
      </c>
      <c r="I22" s="267"/>
      <c r="J22" s="37">
        <v>164530</v>
      </c>
      <c r="K22" s="68" t="s">
        <v>240</v>
      </c>
      <c r="L22" s="38">
        <f t="shared" si="4"/>
        <v>164530</v>
      </c>
      <c r="M22" s="258"/>
      <c r="N22" s="3">
        <f t="shared" si="5"/>
        <v>0</v>
      </c>
    </row>
    <row r="23" spans="1:14" ht="19" customHeight="1">
      <c r="A23" s="8" t="s">
        <v>50</v>
      </c>
      <c r="B23" s="12"/>
      <c r="C23" s="51" t="s">
        <v>77</v>
      </c>
      <c r="D23" s="77" t="s">
        <v>32</v>
      </c>
      <c r="E23" s="37">
        <v>-679102</v>
      </c>
      <c r="F23" s="37"/>
      <c r="G23" s="68" t="s">
        <v>45</v>
      </c>
      <c r="H23" s="242">
        <f t="shared" si="3"/>
        <v>-679102</v>
      </c>
      <c r="I23" s="267"/>
      <c r="J23" s="37">
        <v>-679102</v>
      </c>
      <c r="K23" s="68" t="s">
        <v>45</v>
      </c>
      <c r="L23" s="38">
        <f t="shared" si="4"/>
        <v>-679102</v>
      </c>
      <c r="M23" s="258"/>
      <c r="N23" s="3">
        <f t="shared" si="5"/>
        <v>0</v>
      </c>
    </row>
    <row r="24" spans="1:14" ht="19" customHeight="1">
      <c r="A24" s="8" t="s">
        <v>164</v>
      </c>
      <c r="B24" s="232" t="s">
        <v>224</v>
      </c>
      <c r="C24" s="51" t="s">
        <v>78</v>
      </c>
      <c r="D24" s="78" t="s">
        <v>122</v>
      </c>
      <c r="E24" s="37">
        <v>-3330349</v>
      </c>
      <c r="F24" s="37"/>
      <c r="G24" s="68" t="s">
        <v>241</v>
      </c>
      <c r="H24" s="242">
        <f t="shared" si="3"/>
        <v>-3330349</v>
      </c>
      <c r="I24" s="267"/>
      <c r="J24" s="37">
        <v>-3330349</v>
      </c>
      <c r="K24" s="68" t="s">
        <v>241</v>
      </c>
      <c r="L24" s="38">
        <f t="shared" si="4"/>
        <v>-3330349</v>
      </c>
      <c r="M24" s="258"/>
      <c r="N24" s="3">
        <f t="shared" si="5"/>
        <v>0</v>
      </c>
    </row>
    <row r="25" spans="1:14" ht="19" customHeight="1">
      <c r="A25" s="8" t="s">
        <v>5</v>
      </c>
      <c r="B25" s="234" t="s">
        <v>227</v>
      </c>
      <c r="C25" s="51" t="s">
        <v>79</v>
      </c>
      <c r="D25" s="78" t="s">
        <v>123</v>
      </c>
      <c r="E25" s="37">
        <v>-16269740</v>
      </c>
      <c r="F25" s="37">
        <v>2184000</v>
      </c>
      <c r="G25" s="68" t="s">
        <v>239</v>
      </c>
      <c r="H25" s="242">
        <f t="shared" si="3"/>
        <v>-14085740</v>
      </c>
      <c r="I25" s="267"/>
      <c r="J25" s="37">
        <v>-14085740</v>
      </c>
      <c r="K25" s="68" t="s">
        <v>239</v>
      </c>
      <c r="L25" s="38">
        <f t="shared" si="4"/>
        <v>-14085740</v>
      </c>
      <c r="M25" s="258"/>
      <c r="N25" s="3">
        <f t="shared" si="5"/>
        <v>0</v>
      </c>
    </row>
    <row r="26" spans="1:14" ht="19" customHeight="1">
      <c r="A26" s="8" t="s">
        <v>6</v>
      </c>
      <c r="B26" s="234" t="s">
        <v>225</v>
      </c>
      <c r="C26" s="51" t="s">
        <v>80</v>
      </c>
      <c r="D26" s="78" t="s">
        <v>116</v>
      </c>
      <c r="E26" s="37">
        <v>-13198080</v>
      </c>
      <c r="F26" s="37"/>
      <c r="G26" s="251" t="s">
        <v>114</v>
      </c>
      <c r="H26" s="242">
        <f t="shared" si="3"/>
        <v>-13198080</v>
      </c>
      <c r="I26" s="267"/>
      <c r="J26" s="37">
        <v>-13198080</v>
      </c>
      <c r="K26" s="251" t="s">
        <v>114</v>
      </c>
      <c r="L26" s="38">
        <f t="shared" si="4"/>
        <v>-13198080</v>
      </c>
      <c r="M26" s="258"/>
      <c r="N26" s="3">
        <f t="shared" si="5"/>
        <v>0</v>
      </c>
    </row>
    <row r="27" spans="1:14" ht="19" customHeight="1" thickBot="1">
      <c r="A27" s="8" t="s">
        <v>7</v>
      </c>
      <c r="B27" s="233" t="s">
        <v>226</v>
      </c>
      <c r="C27" s="51" t="s">
        <v>81</v>
      </c>
      <c r="D27" s="78" t="s">
        <v>124</v>
      </c>
      <c r="E27" s="37">
        <v>2217621</v>
      </c>
      <c r="F27" s="37"/>
      <c r="G27" s="68"/>
      <c r="H27" s="242">
        <f t="shared" si="3"/>
        <v>2217621</v>
      </c>
      <c r="I27" s="267"/>
      <c r="J27" s="37">
        <v>2217621</v>
      </c>
      <c r="K27" s="68"/>
      <c r="L27" s="38">
        <f t="shared" si="4"/>
        <v>2217621</v>
      </c>
      <c r="M27" s="258"/>
      <c r="N27" s="3">
        <f t="shared" si="5"/>
        <v>0</v>
      </c>
    </row>
    <row r="28" spans="1:14" ht="19" customHeight="1" thickTop="1" thickBot="1">
      <c r="A28" s="14" t="s">
        <v>131</v>
      </c>
      <c r="B28" s="13"/>
      <c r="C28" s="50" t="s">
        <v>82</v>
      </c>
      <c r="D28" s="78" t="s">
        <v>26</v>
      </c>
      <c r="E28" s="4">
        <v>65612092</v>
      </c>
      <c r="F28" s="92">
        <f>-F10</f>
        <v>-65612091</v>
      </c>
      <c r="G28" s="72">
        <v>-1</v>
      </c>
      <c r="H28" s="235">
        <f t="shared" si="3"/>
        <v>0</v>
      </c>
      <c r="I28" s="264" t="s">
        <v>117</v>
      </c>
      <c r="J28" s="236" t="s">
        <v>100</v>
      </c>
      <c r="K28" s="69"/>
      <c r="L28" s="71">
        <f t="shared" si="4"/>
        <v>0</v>
      </c>
      <c r="M28" s="258"/>
      <c r="N28" s="4">
        <f t="shared" si="5"/>
        <v>0</v>
      </c>
    </row>
    <row r="29" spans="1:14" ht="19" customHeight="1" thickTop="1">
      <c r="A29" s="8" t="s">
        <v>8</v>
      </c>
      <c r="B29" s="12"/>
      <c r="C29" s="51" t="s">
        <v>83</v>
      </c>
      <c r="D29" s="78" t="s">
        <v>125</v>
      </c>
      <c r="E29" s="3">
        <v>-11327598</v>
      </c>
      <c r="F29" s="112" t="s">
        <v>130</v>
      </c>
      <c r="G29" s="69"/>
      <c r="H29" s="1">
        <f t="shared" si="3"/>
        <v>-11327598</v>
      </c>
      <c r="I29" s="265"/>
      <c r="J29" s="1">
        <v>-11327598</v>
      </c>
      <c r="K29" s="69"/>
      <c r="L29" s="38">
        <f t="shared" si="4"/>
        <v>-11327598</v>
      </c>
      <c r="M29" s="258"/>
      <c r="N29" s="3">
        <f t="shared" si="5"/>
        <v>0</v>
      </c>
    </row>
    <row r="30" spans="1:14" ht="19" customHeight="1">
      <c r="A30" s="8" t="s">
        <v>9</v>
      </c>
      <c r="B30" s="12"/>
      <c r="C30" s="51" t="s">
        <v>84</v>
      </c>
      <c r="D30" s="78" t="s">
        <v>126</v>
      </c>
      <c r="E30" s="3">
        <v>-8564140</v>
      </c>
      <c r="G30" s="69"/>
      <c r="H30" s="1">
        <f t="shared" si="3"/>
        <v>-8564140</v>
      </c>
      <c r="I30" s="265"/>
      <c r="J30" s="1">
        <v>-8564140</v>
      </c>
      <c r="K30" s="69"/>
      <c r="L30" s="38">
        <f t="shared" si="4"/>
        <v>-8564140</v>
      </c>
      <c r="M30" s="256" t="s">
        <v>55</v>
      </c>
      <c r="N30" s="3">
        <f t="shared" si="5"/>
        <v>0</v>
      </c>
    </row>
    <row r="31" spans="1:14" ht="19" customHeight="1">
      <c r="A31" s="8" t="s">
        <v>162</v>
      </c>
      <c r="B31" s="12"/>
      <c r="C31" s="51" t="s">
        <v>85</v>
      </c>
      <c r="D31" s="78" t="s">
        <v>128</v>
      </c>
      <c r="E31" s="3">
        <v>-83828721</v>
      </c>
      <c r="G31" s="69">
        <f>-E31</f>
        <v>83828721</v>
      </c>
      <c r="H31" s="1">
        <f t="shared" si="3"/>
        <v>0</v>
      </c>
      <c r="I31" s="265"/>
      <c r="J31" s="1">
        <v>-18216629</v>
      </c>
      <c r="K31" s="69">
        <f>-J31</f>
        <v>18216629</v>
      </c>
      <c r="L31" s="38">
        <f t="shared" si="4"/>
        <v>0</v>
      </c>
      <c r="M31" s="256"/>
      <c r="N31" s="3">
        <f t="shared" si="5"/>
        <v>0</v>
      </c>
    </row>
    <row r="32" spans="1:14" ht="19" customHeight="1">
      <c r="A32" s="59" t="s">
        <v>163</v>
      </c>
      <c r="B32" s="83"/>
      <c r="C32" s="84" t="s">
        <v>86</v>
      </c>
      <c r="D32" s="77" t="s">
        <v>32</v>
      </c>
      <c r="E32" s="60">
        <v>9.9999999999999995E-7</v>
      </c>
      <c r="F32" s="73"/>
      <c r="G32" s="70">
        <v>126713524</v>
      </c>
      <c r="H32" s="73">
        <f t="shared" si="3"/>
        <v>126713524.000001</v>
      </c>
      <c r="I32" s="265"/>
      <c r="J32" s="73">
        <v>9.9999999999999995E-7</v>
      </c>
      <c r="K32" s="70">
        <v>126713524</v>
      </c>
      <c r="L32" s="67">
        <f t="shared" si="4"/>
        <v>126713524.000001</v>
      </c>
      <c r="M32" s="256"/>
      <c r="N32" s="60">
        <f>IFERROR(L32*1,0)-IFERROR(H32*1,0)+0.000001</f>
        <v>9.9999999999999995E-7</v>
      </c>
    </row>
    <row r="33" spans="1:14" ht="19" customHeight="1">
      <c r="A33" s="8" t="s">
        <v>104</v>
      </c>
      <c r="B33" s="12"/>
      <c r="C33" s="51" t="s">
        <v>87</v>
      </c>
      <c r="D33" s="79" t="s">
        <v>127</v>
      </c>
      <c r="E33" s="3">
        <v>855989</v>
      </c>
      <c r="F33" s="38"/>
      <c r="G33" s="39" t="s">
        <v>39</v>
      </c>
      <c r="H33" s="37">
        <f t="shared" si="3"/>
        <v>855989</v>
      </c>
      <c r="I33" s="265"/>
      <c r="J33" s="38">
        <v>855989</v>
      </c>
      <c r="K33" s="39" t="s">
        <v>39</v>
      </c>
      <c r="L33" s="3">
        <f t="shared" si="4"/>
        <v>855989</v>
      </c>
      <c r="M33" s="256"/>
      <c r="N33" s="3">
        <f t="shared" ref="N33:N41" si="6">IFERROR(L33*1,0)-IFERROR(H33*1,0)</f>
        <v>0</v>
      </c>
    </row>
    <row r="34" spans="1:14" ht="19" customHeight="1">
      <c r="A34" s="8" t="s">
        <v>105</v>
      </c>
      <c r="B34" s="12"/>
      <c r="C34" s="51" t="s">
        <v>88</v>
      </c>
      <c r="D34" s="79" t="s">
        <v>25</v>
      </c>
      <c r="E34" s="3">
        <v>-7008143</v>
      </c>
      <c r="F34" s="38"/>
      <c r="G34" s="39" t="s">
        <v>21</v>
      </c>
      <c r="H34" s="37">
        <f t="shared" si="3"/>
        <v>-7008143</v>
      </c>
      <c r="I34" s="265"/>
      <c r="J34" s="38">
        <v>-7008143</v>
      </c>
      <c r="K34" s="39" t="s">
        <v>21</v>
      </c>
      <c r="L34" s="3">
        <f t="shared" si="4"/>
        <v>-7008143</v>
      </c>
      <c r="M34" s="256"/>
      <c r="N34" s="3">
        <f t="shared" si="6"/>
        <v>0</v>
      </c>
    </row>
    <row r="35" spans="1:14" ht="19" customHeight="1">
      <c r="A35" s="8" t="s">
        <v>12</v>
      </c>
      <c r="B35" s="12"/>
      <c r="C35" s="51" t="s">
        <v>89</v>
      </c>
      <c r="D35" s="79" t="s">
        <v>123</v>
      </c>
      <c r="E35" s="3">
        <v>9100432</v>
      </c>
      <c r="F35" s="38">
        <f>-F36</f>
        <v>-4817903</v>
      </c>
      <c r="G35" s="39" t="s">
        <v>43</v>
      </c>
      <c r="H35" s="37">
        <f t="shared" si="3"/>
        <v>4282529</v>
      </c>
      <c r="I35" s="265"/>
      <c r="J35" s="38">
        <v>4282529</v>
      </c>
      <c r="K35" s="39" t="s">
        <v>43</v>
      </c>
      <c r="L35" s="3">
        <f t="shared" si="4"/>
        <v>4282529</v>
      </c>
      <c r="M35" s="256"/>
      <c r="N35" s="3">
        <f t="shared" si="6"/>
        <v>0</v>
      </c>
    </row>
    <row r="36" spans="1:14" ht="19" customHeight="1">
      <c r="A36" s="8" t="s">
        <v>106</v>
      </c>
      <c r="B36" s="12"/>
      <c r="C36" s="51" t="s">
        <v>90</v>
      </c>
      <c r="D36" s="79" t="s">
        <v>127</v>
      </c>
      <c r="E36" s="3">
        <v>-4817903</v>
      </c>
      <c r="F36" s="38">
        <f>-E36</f>
        <v>4817903</v>
      </c>
      <c r="G36" s="39" t="s">
        <v>44</v>
      </c>
      <c r="H36" s="37">
        <f t="shared" si="3"/>
        <v>0</v>
      </c>
      <c r="I36" s="265"/>
      <c r="J36" s="38">
        <v>0</v>
      </c>
      <c r="K36" s="39" t="s">
        <v>44</v>
      </c>
      <c r="L36" s="3">
        <f t="shared" si="4"/>
        <v>0</v>
      </c>
      <c r="M36" s="256"/>
      <c r="N36" s="3">
        <f t="shared" si="6"/>
        <v>0</v>
      </c>
    </row>
    <row r="37" spans="1:14" ht="19" customHeight="1">
      <c r="A37" s="8" t="s">
        <v>107</v>
      </c>
      <c r="B37" s="12"/>
      <c r="C37" s="51" t="s">
        <v>91</v>
      </c>
      <c r="D37" s="77" t="s">
        <v>32</v>
      </c>
      <c r="E37" s="3">
        <v>-22055927</v>
      </c>
      <c r="F37" s="38"/>
      <c r="G37" s="39" t="s">
        <v>37</v>
      </c>
      <c r="H37" s="37">
        <f t="shared" si="3"/>
        <v>-22055927</v>
      </c>
      <c r="I37" s="265"/>
      <c r="J37" s="38">
        <v>-22055927</v>
      </c>
      <c r="K37" s="39" t="s">
        <v>37</v>
      </c>
      <c r="L37" s="3">
        <f t="shared" si="4"/>
        <v>-22055927</v>
      </c>
      <c r="M37" s="256"/>
      <c r="N37" s="3">
        <f t="shared" si="6"/>
        <v>0</v>
      </c>
    </row>
    <row r="38" spans="1:14" ht="19" customHeight="1" thickBot="1">
      <c r="A38" s="9" t="s">
        <v>108</v>
      </c>
      <c r="B38" s="74"/>
      <c r="C38" s="54" t="s">
        <v>92</v>
      </c>
      <c r="D38" s="77" t="s">
        <v>126</v>
      </c>
      <c r="E38" s="6">
        <v>-351147</v>
      </c>
      <c r="F38" s="75"/>
      <c r="G38" s="39" t="s">
        <v>40</v>
      </c>
      <c r="H38" s="93">
        <f t="shared" si="3"/>
        <v>-351147</v>
      </c>
      <c r="I38" s="265"/>
      <c r="J38" s="75">
        <v>-351147</v>
      </c>
      <c r="K38" s="39" t="s">
        <v>40</v>
      </c>
      <c r="L38" s="6">
        <f t="shared" si="4"/>
        <v>-351147</v>
      </c>
      <c r="M38" s="256"/>
      <c r="N38" s="6">
        <f t="shared" si="6"/>
        <v>0</v>
      </c>
    </row>
    <row r="39" spans="1:14" ht="19" customHeight="1" thickTop="1" thickBot="1">
      <c r="A39" s="8" t="s">
        <v>54</v>
      </c>
      <c r="B39" s="12"/>
      <c r="C39" s="51" t="s">
        <v>93</v>
      </c>
      <c r="D39" s="77" t="s">
        <v>123</v>
      </c>
      <c r="E39" s="3">
        <f>SUM(E20:E38)</f>
        <v>49869635.000000998</v>
      </c>
      <c r="F39" s="38">
        <f>SUM(F20:F38)</f>
        <v>2184000</v>
      </c>
      <c r="G39" s="109">
        <f>SUM(G20:G38)+0.000001</f>
        <v>9.9999999999999995E-7</v>
      </c>
      <c r="H39" s="37">
        <f>SUM(H20:H38)</f>
        <v>52053635.000000998</v>
      </c>
      <c r="I39" s="265"/>
      <c r="J39" s="1">
        <f>SUM(J20:J38)</f>
        <v>52053635.000000998</v>
      </c>
      <c r="K39" s="109">
        <f>SUM(K20:K38)+0.000001</f>
        <v>9.9999999999999995E-7</v>
      </c>
      <c r="L39" s="38">
        <f>SUM(L20:L38)</f>
        <v>52053635.000000998</v>
      </c>
      <c r="M39" s="256"/>
      <c r="N39" s="3">
        <f t="shared" si="6"/>
        <v>0</v>
      </c>
    </row>
    <row r="40" spans="1:14" ht="19" customHeight="1" thickTop="1">
      <c r="A40" s="8" t="s">
        <v>52</v>
      </c>
      <c r="B40" s="12"/>
      <c r="C40" s="51" t="s">
        <v>94</v>
      </c>
      <c r="D40" s="77" t="s">
        <v>32</v>
      </c>
      <c r="E40" s="3">
        <v>-76488658</v>
      </c>
      <c r="F40" s="38">
        <v>-2184000</v>
      </c>
      <c r="G40" s="57" t="s">
        <v>111</v>
      </c>
      <c r="H40" s="37">
        <f>SUM(E40:G40)</f>
        <v>-78672658</v>
      </c>
      <c r="I40" s="265"/>
      <c r="J40" s="38">
        <v>-78672658</v>
      </c>
      <c r="K40" s="57" t="s">
        <v>111</v>
      </c>
      <c r="L40" s="3">
        <f>SUM(J40:K40)</f>
        <v>-78672658</v>
      </c>
      <c r="M40" s="256"/>
      <c r="N40" s="3">
        <f t="shared" si="6"/>
        <v>0</v>
      </c>
    </row>
    <row r="41" spans="1:14" ht="19" customHeight="1">
      <c r="A41" s="9" t="s">
        <v>53</v>
      </c>
      <c r="B41" s="74"/>
      <c r="C41" s="54" t="s">
        <v>95</v>
      </c>
      <c r="D41" s="80" t="s">
        <v>122</v>
      </c>
      <c r="E41" s="6">
        <v>-4948536</v>
      </c>
      <c r="F41" s="75"/>
      <c r="G41" s="58" t="s">
        <v>112</v>
      </c>
      <c r="H41" s="93">
        <f>SUM(E41:G41)</f>
        <v>-4948536</v>
      </c>
      <c r="I41" s="265"/>
      <c r="J41" s="75">
        <v>-4948536</v>
      </c>
      <c r="K41" s="58" t="s">
        <v>112</v>
      </c>
      <c r="L41" s="6">
        <f>SUM(J41:K41)</f>
        <v>-4948536</v>
      </c>
      <c r="M41" s="256"/>
      <c r="N41" s="6">
        <f t="shared" si="6"/>
        <v>0</v>
      </c>
    </row>
    <row r="42" spans="1:14" ht="19" customHeight="1">
      <c r="A42" s="8" t="s">
        <v>10</v>
      </c>
      <c r="B42" s="12"/>
      <c r="C42" s="51" t="s">
        <v>96</v>
      </c>
      <c r="D42" s="80" t="s">
        <v>25</v>
      </c>
      <c r="E42" s="3">
        <f>ROUND(SUM(E39:E41),0)</f>
        <v>-31567559</v>
      </c>
      <c r="F42" s="38">
        <f>ROUND(SUM(F39:F41),0)</f>
        <v>0</v>
      </c>
      <c r="G42" s="3">
        <f>ROUND(SUM(G39:G41),0)</f>
        <v>0</v>
      </c>
      <c r="H42" s="37">
        <f>ROUND(SUM(H39:H41),0)</f>
        <v>-31567559</v>
      </c>
      <c r="I42" s="265"/>
      <c r="J42" s="38">
        <f>ROUND(SUM(J39:J41),0)</f>
        <v>-31567559</v>
      </c>
      <c r="K42" s="3">
        <f>ROUND(SUM(K39:K41),0)</f>
        <v>0</v>
      </c>
      <c r="L42" s="3">
        <f>ROUND(SUM(L39:L41),0)</f>
        <v>-31567559</v>
      </c>
      <c r="M42" s="256"/>
      <c r="N42" s="3">
        <f>ROUND(SUM(N39:N41),0)</f>
        <v>0</v>
      </c>
    </row>
    <row r="43" spans="1:14" ht="19" customHeight="1">
      <c r="A43" s="9" t="s">
        <v>11</v>
      </c>
      <c r="B43" s="74"/>
      <c r="C43" s="54" t="s">
        <v>97</v>
      </c>
      <c r="D43" s="80" t="s">
        <v>123</v>
      </c>
      <c r="E43" s="6">
        <v>129320545</v>
      </c>
      <c r="F43" s="270" t="s">
        <v>145</v>
      </c>
      <c r="G43" s="271"/>
      <c r="H43" s="93">
        <f>SUM(E43:G43)</f>
        <v>129320545</v>
      </c>
      <c r="I43" s="265"/>
      <c r="J43" s="75">
        <v>129320545</v>
      </c>
      <c r="K43" s="104" t="s">
        <v>146</v>
      </c>
      <c r="L43" s="6">
        <f>SUM(J43:K43)</f>
        <v>129320545</v>
      </c>
      <c r="M43" s="256"/>
      <c r="N43" s="6">
        <f>IFERROR(L43*1,0)-IFERROR(H43*1,0)</f>
        <v>0</v>
      </c>
    </row>
    <row r="44" spans="1:14" ht="19" customHeight="1">
      <c r="A44" s="61" t="s">
        <v>113</v>
      </c>
      <c r="B44" s="74"/>
      <c r="C44" s="54" t="s">
        <v>98</v>
      </c>
      <c r="D44" s="81" t="s">
        <v>127</v>
      </c>
      <c r="E44" s="6">
        <f>SUM(E42:E43)</f>
        <v>97752986</v>
      </c>
      <c r="F44" s="75">
        <f>SUM(F42:F43)</f>
        <v>0</v>
      </c>
      <c r="G44" s="6">
        <f t="shared" ref="G44:H44" si="7">SUM(G42:G43)</f>
        <v>0</v>
      </c>
      <c r="H44" s="93">
        <f t="shared" si="7"/>
        <v>97752986</v>
      </c>
      <c r="I44" s="265"/>
      <c r="J44" s="75">
        <f t="shared" ref="J44:L44" si="8">SUM(J42:J43)</f>
        <v>97752986</v>
      </c>
      <c r="K44" s="6">
        <f t="shared" si="8"/>
        <v>0</v>
      </c>
      <c r="L44" s="6">
        <f t="shared" si="8"/>
        <v>97752986</v>
      </c>
      <c r="M44" s="256"/>
      <c r="N44" s="6">
        <f>IFERROR(L44*1,0)-IFERROR(H44*1,0)</f>
        <v>0</v>
      </c>
    </row>
    <row r="45" spans="1:14" ht="17" customHeight="1" thickBot="1">
      <c r="A45" s="23" t="s">
        <v>56</v>
      </c>
      <c r="B45" s="23" t="s">
        <v>25</v>
      </c>
      <c r="C45" s="54" t="s">
        <v>99</v>
      </c>
      <c r="E45" s="23" t="s">
        <v>152</v>
      </c>
      <c r="F45" s="76" t="s">
        <v>153</v>
      </c>
      <c r="G45" s="23" t="s">
        <v>154</v>
      </c>
      <c r="H45" s="94" t="s">
        <v>115</v>
      </c>
      <c r="I45" s="266"/>
      <c r="J45" s="76" t="s">
        <v>155</v>
      </c>
      <c r="K45" s="23" t="s">
        <v>156</v>
      </c>
      <c r="L45" s="30" t="s">
        <v>28</v>
      </c>
      <c r="M45" s="256"/>
      <c r="N45" s="23" t="s">
        <v>201</v>
      </c>
    </row>
    <row r="46" spans="1:14" ht="19" customHeight="1" thickTop="1">
      <c r="A46" s="27" t="s">
        <v>32</v>
      </c>
      <c r="B46" s="27"/>
      <c r="E46" s="27"/>
      <c r="F46" s="27"/>
      <c r="G46" s="27"/>
      <c r="H46" s="27"/>
      <c r="J46" s="27"/>
      <c r="K46" s="27"/>
      <c r="L46" s="27"/>
      <c r="N46" s="27"/>
    </row>
    <row r="47" spans="1:14" ht="19" customHeight="1">
      <c r="A47" s="2" t="s">
        <v>32</v>
      </c>
      <c r="E47" s="1">
        <v>97752986</v>
      </c>
      <c r="F47" s="1">
        <v>0</v>
      </c>
      <c r="G47" s="1">
        <v>0</v>
      </c>
      <c r="H47" s="1">
        <v>97752986</v>
      </c>
      <c r="J47" s="1">
        <v>97752986</v>
      </c>
      <c r="K47" s="1">
        <v>0</v>
      </c>
      <c r="L47" s="1">
        <v>97752986</v>
      </c>
      <c r="N47" s="1">
        <f>IFERROR(L47*1,0)-IFERROR(H47*1,0)</f>
        <v>0</v>
      </c>
    </row>
    <row r="48" spans="1:14" ht="19" customHeight="1">
      <c r="A48" s="2" t="s">
        <v>32</v>
      </c>
      <c r="E48" s="1">
        <f>ROUND(E44-E47,0)</f>
        <v>0</v>
      </c>
      <c r="F48" s="1">
        <f t="shared" ref="F48:H48" si="9">ROUND(F44-F47,0)</f>
        <v>0</v>
      </c>
      <c r="G48" s="1">
        <f t="shared" si="9"/>
        <v>0</v>
      </c>
      <c r="H48" s="1">
        <f t="shared" si="9"/>
        <v>0</v>
      </c>
      <c r="J48" s="1">
        <f>ROUND(J44-J47,0)</f>
        <v>0</v>
      </c>
      <c r="K48" s="1">
        <f>ROUND(K44-K47,0)</f>
        <v>0</v>
      </c>
      <c r="L48" s="1">
        <f>ROUND(L44-L47,0)</f>
        <v>0</v>
      </c>
      <c r="N48" s="1">
        <f t="shared" ref="N48" si="10">ROUND(N44-N47,0)</f>
        <v>0</v>
      </c>
    </row>
    <row r="49" spans="1:1" ht="19" customHeight="1">
      <c r="A49" s="2" t="s">
        <v>32</v>
      </c>
    </row>
    <row r="50" spans="1:1" ht="19" customHeight="1">
      <c r="A50" s="2" t="s">
        <v>32</v>
      </c>
    </row>
    <row r="51" spans="1:1" ht="19" customHeight="1">
      <c r="A51" s="2" t="s">
        <v>32</v>
      </c>
    </row>
  </sheetData>
  <mergeCells count="11">
    <mergeCell ref="M30:M45"/>
    <mergeCell ref="M2:M9"/>
    <mergeCell ref="M11:M29"/>
    <mergeCell ref="A18:C18"/>
    <mergeCell ref="E18:H18"/>
    <mergeCell ref="A19:B19"/>
    <mergeCell ref="I28:I45"/>
    <mergeCell ref="I1:I27"/>
    <mergeCell ref="G12:G15"/>
    <mergeCell ref="K12:K15"/>
    <mergeCell ref="F43:G43"/>
  </mergeCells>
  <conditionalFormatting sqref="A1:P1048576">
    <cfRule type="cellIs" dxfId="7" priority="3" operator="equal">
      <formula>0</formula>
    </cfRule>
    <cfRule type="cellIs" dxfId="6" priority="4" operator="lessThan">
      <formula>0</formula>
    </cfRule>
  </conditionalFormatting>
  <printOptions verticalCentered="1"/>
  <pageMargins left="0.25" right="0.25" top="0.25" bottom="0.25" header="0.3" footer="0.3"/>
  <pageSetup scale="7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374C-F49D-B14D-B1D1-75FC64E21AE1}">
  <sheetPr>
    <tabColor rgb="FFEFFFC4"/>
  </sheetPr>
  <dimension ref="A1:Z51"/>
  <sheetViews>
    <sheetView zoomScaleNormal="100" workbookViewId="0"/>
  </sheetViews>
  <sheetFormatPr baseColWidth="10" defaultColWidth="13.83203125" defaultRowHeight="19" customHeight="1"/>
  <cols>
    <col min="1" max="1" width="30.1640625" style="2" customWidth="1"/>
    <col min="2" max="2" width="20.1640625" style="5" customWidth="1"/>
    <col min="3" max="3" width="3.1640625" style="5" customWidth="1"/>
    <col min="4" max="4" width="2.83203125" style="167" customWidth="1"/>
    <col min="5" max="5" width="15" style="1" customWidth="1"/>
    <col min="6" max="6" width="14.1640625" style="1" customWidth="1"/>
    <col min="7" max="7" width="14.33203125" style="1" customWidth="1"/>
    <col min="8" max="8" width="14.1640625" style="1" customWidth="1"/>
    <col min="9" max="9" width="4" style="22" customWidth="1"/>
    <col min="10" max="10" width="15.1640625" style="1" customWidth="1"/>
    <col min="11" max="11" width="14.5" style="1" customWidth="1"/>
    <col min="12" max="12" width="14.1640625" style="1" customWidth="1"/>
    <col min="13" max="13" width="4" style="22" customWidth="1"/>
    <col min="14" max="14" width="13.83203125" style="1" customWidth="1"/>
    <col min="15" max="17" width="13.83203125" style="1"/>
    <col min="18" max="20" width="13.83203125" style="228"/>
    <col min="21" max="16384" width="13.83203125" style="1"/>
  </cols>
  <sheetData>
    <row r="1" spans="1:26" ht="19" customHeight="1" thickTop="1">
      <c r="A1" s="7" t="s">
        <v>1</v>
      </c>
      <c r="B1" s="1"/>
      <c r="C1" s="47" t="s">
        <v>57</v>
      </c>
      <c r="D1" s="167" t="s">
        <v>32</v>
      </c>
      <c r="E1" s="43" t="s">
        <v>18</v>
      </c>
      <c r="F1" s="18" t="s">
        <v>150</v>
      </c>
      <c r="G1" s="40" t="s">
        <v>140</v>
      </c>
      <c r="H1" s="101" t="s">
        <v>136</v>
      </c>
      <c r="I1" s="274" t="s">
        <v>33</v>
      </c>
      <c r="J1" s="275" t="s">
        <v>173</v>
      </c>
      <c r="K1" s="276"/>
      <c r="L1" s="190" t="s">
        <v>190</v>
      </c>
      <c r="M1" s="206"/>
      <c r="N1" s="156" t="s">
        <v>41</v>
      </c>
      <c r="P1" s="1">
        <f>COUNTIF(E48:N48,0)-8</f>
        <v>0</v>
      </c>
      <c r="U1" s="228"/>
    </row>
    <row r="2" spans="1:26" ht="19" customHeight="1">
      <c r="A2" s="10" t="s">
        <v>4</v>
      </c>
      <c r="B2" s="1"/>
      <c r="C2" s="48" t="s">
        <v>58</v>
      </c>
      <c r="E2" s="96" t="s">
        <v>15</v>
      </c>
      <c r="F2" s="19" t="s">
        <v>151</v>
      </c>
      <c r="G2" s="41" t="s">
        <v>141</v>
      </c>
      <c r="H2" s="103" t="s">
        <v>135</v>
      </c>
      <c r="I2" s="274"/>
      <c r="J2" s="277" t="s">
        <v>174</v>
      </c>
      <c r="K2" s="278"/>
      <c r="L2" s="191" t="s">
        <v>38</v>
      </c>
      <c r="M2" s="257" t="s">
        <v>211</v>
      </c>
      <c r="N2" s="157" t="s">
        <v>38</v>
      </c>
      <c r="U2" s="228"/>
    </row>
    <row r="3" spans="1:26" ht="19" customHeight="1">
      <c r="A3" s="7" t="s">
        <v>2</v>
      </c>
      <c r="B3" s="114" t="s">
        <v>170</v>
      </c>
      <c r="C3" s="48" t="s">
        <v>59</v>
      </c>
      <c r="E3" s="97" t="s">
        <v>17</v>
      </c>
      <c r="F3" s="20" t="s">
        <v>109</v>
      </c>
      <c r="G3" s="41" t="s">
        <v>144</v>
      </c>
      <c r="H3" s="20" t="s">
        <v>41</v>
      </c>
      <c r="I3" s="274"/>
      <c r="J3" s="279" t="s">
        <v>184</v>
      </c>
      <c r="K3" s="280"/>
      <c r="L3" s="191" t="s">
        <v>142</v>
      </c>
      <c r="M3" s="257"/>
      <c r="N3" s="171" t="s">
        <v>185</v>
      </c>
      <c r="U3" s="228"/>
    </row>
    <row r="4" spans="1:26" ht="19" customHeight="1">
      <c r="A4" s="10" t="s">
        <v>3</v>
      </c>
      <c r="B4" s="120" t="s">
        <v>178</v>
      </c>
      <c r="C4" s="48" t="s">
        <v>60</v>
      </c>
      <c r="E4" s="98" t="s">
        <v>16</v>
      </c>
      <c r="F4" s="20" t="s">
        <v>148</v>
      </c>
      <c r="G4" s="41" t="s">
        <v>142</v>
      </c>
      <c r="H4" s="20" t="s">
        <v>137</v>
      </c>
      <c r="I4" s="274"/>
      <c r="J4" s="21" t="s">
        <v>202</v>
      </c>
      <c r="K4" s="197" t="s">
        <v>193</v>
      </c>
      <c r="L4" s="192" t="s">
        <v>19</v>
      </c>
      <c r="M4" s="257"/>
      <c r="N4" s="157" t="s">
        <v>192</v>
      </c>
      <c r="U4" s="228"/>
    </row>
    <row r="5" spans="1:26" ht="19" customHeight="1">
      <c r="A5" s="7" t="s">
        <v>0</v>
      </c>
      <c r="B5" s="118" t="s">
        <v>175</v>
      </c>
      <c r="C5" s="48" t="s">
        <v>61</v>
      </c>
      <c r="E5" s="45" t="s">
        <v>120</v>
      </c>
      <c r="F5" s="20" t="s">
        <v>147</v>
      </c>
      <c r="G5" s="41" t="s">
        <v>19</v>
      </c>
      <c r="H5" s="20" t="s">
        <v>37</v>
      </c>
      <c r="I5" s="274"/>
      <c r="J5" s="101" t="s">
        <v>180</v>
      </c>
      <c r="K5" s="198" t="s">
        <v>180</v>
      </c>
      <c r="L5" s="191" t="s">
        <v>187</v>
      </c>
      <c r="M5" s="257"/>
      <c r="N5" s="157" t="s">
        <v>182</v>
      </c>
      <c r="U5" s="228"/>
    </row>
    <row r="6" spans="1:26" ht="19" customHeight="1">
      <c r="A6" s="10" t="s">
        <v>168</v>
      </c>
      <c r="B6" s="118" t="s">
        <v>179</v>
      </c>
      <c r="C6" s="48" t="s">
        <v>62</v>
      </c>
      <c r="E6" s="45" t="s">
        <v>42</v>
      </c>
      <c r="F6" s="20" t="s">
        <v>149</v>
      </c>
      <c r="G6" s="41" t="s">
        <v>20</v>
      </c>
      <c r="H6" s="20" t="s">
        <v>38</v>
      </c>
      <c r="I6" s="274"/>
      <c r="J6" s="20" t="s">
        <v>194</v>
      </c>
      <c r="K6" s="199" t="s">
        <v>194</v>
      </c>
      <c r="L6" s="193" t="s">
        <v>191</v>
      </c>
      <c r="M6" s="257"/>
      <c r="N6" s="157" t="s">
        <v>167</v>
      </c>
      <c r="U6" s="228"/>
    </row>
    <row r="7" spans="1:26" ht="19" customHeight="1" thickBot="1">
      <c r="A7" s="44" t="s">
        <v>184</v>
      </c>
      <c r="B7" s="108" t="s">
        <v>207</v>
      </c>
      <c r="C7" s="49" t="s">
        <v>63</v>
      </c>
      <c r="E7" s="45" t="s">
        <v>114</v>
      </c>
      <c r="F7" s="20" t="s">
        <v>110</v>
      </c>
      <c r="G7" s="41" t="s">
        <v>30</v>
      </c>
      <c r="H7" s="20" t="s">
        <v>138</v>
      </c>
      <c r="I7" s="274"/>
      <c r="J7" s="21" t="s">
        <v>195</v>
      </c>
      <c r="K7" s="197" t="s">
        <v>196</v>
      </c>
      <c r="L7" s="194" t="s">
        <v>180</v>
      </c>
      <c r="M7" s="257"/>
      <c r="N7" s="158" t="s">
        <v>183</v>
      </c>
      <c r="Q7" s="35"/>
      <c r="U7" s="228"/>
    </row>
    <row r="8" spans="1:26" ht="20" customHeight="1" thickTop="1">
      <c r="A8" s="229" t="s">
        <v>223</v>
      </c>
      <c r="B8" s="186"/>
      <c r="C8" s="50" t="s">
        <v>64</v>
      </c>
      <c r="E8" s="248" t="s">
        <v>233</v>
      </c>
      <c r="F8" s="249" t="s">
        <v>232</v>
      </c>
      <c r="G8" s="249" t="s">
        <v>237</v>
      </c>
      <c r="H8" s="250" t="s">
        <v>234</v>
      </c>
      <c r="I8" s="274"/>
      <c r="J8" s="222" t="s">
        <v>236</v>
      </c>
      <c r="K8" s="212"/>
      <c r="L8" s="230" t="s">
        <v>213</v>
      </c>
      <c r="M8" s="257"/>
      <c r="N8" s="231" t="s">
        <v>235</v>
      </c>
      <c r="Q8" s="29"/>
      <c r="U8" s="228"/>
      <c r="V8" s="36"/>
      <c r="X8" s="28"/>
      <c r="Y8" s="28"/>
      <c r="Z8" s="28"/>
    </row>
    <row r="9" spans="1:26" ht="20" customHeight="1">
      <c r="A9" s="8" t="s">
        <v>121</v>
      </c>
      <c r="B9" s="24"/>
      <c r="C9" s="51" t="s">
        <v>65</v>
      </c>
      <c r="E9" s="121">
        <v>1301306643</v>
      </c>
      <c r="F9" s="3">
        <v>285582</v>
      </c>
      <c r="G9" s="3">
        <v>-144930153</v>
      </c>
      <c r="H9" s="122">
        <f t="shared" ref="H9:H15" si="0">SUM(E9:G9)</f>
        <v>1156662072</v>
      </c>
      <c r="I9" s="274"/>
      <c r="J9" s="3">
        <f>-H9</f>
        <v>-1156662072</v>
      </c>
      <c r="K9" s="64"/>
      <c r="M9" s="257"/>
      <c r="N9" s="183">
        <f t="shared" ref="N9:N15" si="1">-SUM(J9:L9)</f>
        <v>1156662072</v>
      </c>
      <c r="Q9" s="29"/>
      <c r="U9" s="228"/>
      <c r="V9" s="36"/>
      <c r="W9" s="28"/>
      <c r="X9" s="28"/>
      <c r="Y9" s="28"/>
      <c r="Z9" s="28"/>
    </row>
    <row r="10" spans="1:26" ht="20" customHeight="1">
      <c r="A10" s="14" t="s">
        <v>36</v>
      </c>
      <c r="B10" s="25"/>
      <c r="C10" s="50" t="s">
        <v>66</v>
      </c>
      <c r="E10" s="123">
        <v>-65612091</v>
      </c>
      <c r="F10" s="90">
        <f>-E10</f>
        <v>65612091</v>
      </c>
      <c r="G10" s="89">
        <f>-F10</f>
        <v>-65612091</v>
      </c>
      <c r="H10" s="124">
        <f t="shared" si="0"/>
        <v>-65612091</v>
      </c>
      <c r="I10" s="274"/>
      <c r="J10" s="207">
        <f>-H10</f>
        <v>65612091</v>
      </c>
      <c r="K10" s="208" t="s">
        <v>210</v>
      </c>
      <c r="L10" s="211"/>
      <c r="M10" s="210" t="s">
        <v>212</v>
      </c>
      <c r="N10" s="209">
        <f t="shared" si="1"/>
        <v>-65612091</v>
      </c>
      <c r="Q10" s="29"/>
      <c r="U10" s="228"/>
      <c r="V10" s="36"/>
      <c r="W10" s="28"/>
      <c r="X10" s="28"/>
      <c r="Y10" s="28"/>
      <c r="Z10" s="28"/>
    </row>
    <row r="11" spans="1:26" ht="20" customHeight="1">
      <c r="A11" s="8" t="s">
        <v>13</v>
      </c>
      <c r="B11" s="24"/>
      <c r="C11" s="51" t="s">
        <v>67</v>
      </c>
      <c r="E11" s="121">
        <v>7828194</v>
      </c>
      <c r="F11" s="111" t="s">
        <v>130</v>
      </c>
      <c r="G11" s="178"/>
      <c r="H11" s="125">
        <f t="shared" si="0"/>
        <v>7828194</v>
      </c>
      <c r="I11" s="274"/>
      <c r="J11" s="3">
        <f>-H11</f>
        <v>-7828194</v>
      </c>
      <c r="K11" s="64"/>
      <c r="M11" s="258" t="str">
        <f ca="1">"©"&amp;RIGHT("0"&amp;MONTH(NOW()),2)&amp;"/"&amp;RIGHT("0"&amp;DAY(NOW())   +   0,2)&amp;"/"&amp;YEAR(NOW())&amp;" LAWRENCE GERARD BRUNN,"</f>
        <v>©07/15/2025 LAWRENCE GERARD BRUNN,</v>
      </c>
      <c r="N11" s="66">
        <f t="shared" si="1"/>
        <v>7828194</v>
      </c>
      <c r="Q11" s="35"/>
      <c r="U11" s="228"/>
    </row>
    <row r="12" spans="1:26" ht="20" customHeight="1">
      <c r="A12" s="8" t="s">
        <v>51</v>
      </c>
      <c r="B12" s="24"/>
      <c r="C12" s="51" t="s">
        <v>68</v>
      </c>
      <c r="E12" s="121">
        <v>81869709</v>
      </c>
      <c r="F12" s="3"/>
      <c r="G12" s="268" t="s">
        <v>118</v>
      </c>
      <c r="H12" s="125">
        <f t="shared" si="0"/>
        <v>81869709</v>
      </c>
      <c r="I12" s="274"/>
      <c r="J12" s="3">
        <f>-H12</f>
        <v>-81869709</v>
      </c>
      <c r="K12" s="64"/>
      <c r="M12" s="258"/>
      <c r="N12" s="66">
        <f t="shared" si="1"/>
        <v>81869709</v>
      </c>
      <c r="U12" s="228"/>
    </row>
    <row r="13" spans="1:26" ht="20" customHeight="1">
      <c r="A13" s="11" t="s">
        <v>14</v>
      </c>
      <c r="B13" s="24"/>
      <c r="C13" s="51" t="s">
        <v>69</v>
      </c>
      <c r="E13" s="121">
        <v>-1311823360</v>
      </c>
      <c r="F13" s="3">
        <v>1898418</v>
      </c>
      <c r="G13" s="268"/>
      <c r="H13" s="125">
        <f t="shared" si="0"/>
        <v>-1309924942</v>
      </c>
      <c r="I13" s="274"/>
      <c r="J13" s="3"/>
      <c r="K13" s="64">
        <f>-H13</f>
        <v>1309924942</v>
      </c>
      <c r="M13" s="258"/>
      <c r="N13" s="66">
        <f t="shared" si="1"/>
        <v>-1309924942</v>
      </c>
      <c r="U13" s="228"/>
    </row>
    <row r="14" spans="1:26" ht="20" customHeight="1">
      <c r="A14" s="8" t="s">
        <v>31</v>
      </c>
      <c r="B14" s="24"/>
      <c r="C14" s="51" t="s">
        <v>70</v>
      </c>
      <c r="E14" s="121">
        <v>45645609</v>
      </c>
      <c r="F14" s="3">
        <v>-2184000</v>
      </c>
      <c r="G14" s="268"/>
      <c r="H14" s="125">
        <f t="shared" si="0"/>
        <v>43461609</v>
      </c>
      <c r="I14" s="274"/>
      <c r="J14" s="3">
        <f>-H14</f>
        <v>-43461609</v>
      </c>
      <c r="K14" s="64"/>
      <c r="M14" s="258"/>
      <c r="N14" s="66">
        <f t="shared" si="1"/>
        <v>43461609</v>
      </c>
      <c r="U14" s="228"/>
    </row>
    <row r="15" spans="1:26" ht="20" customHeight="1" thickBot="1">
      <c r="A15" s="15" t="s">
        <v>203</v>
      </c>
      <c r="B15" s="26"/>
      <c r="C15" s="52" t="s">
        <v>71</v>
      </c>
      <c r="D15" s="168"/>
      <c r="E15" s="126">
        <f>11327598-4173291     +3294200+8564140     -3294200-1587595+4165234+25000+1536394</f>
        <v>19857480</v>
      </c>
      <c r="F15" s="16"/>
      <c r="G15" s="269"/>
      <c r="H15" s="127">
        <f t="shared" si="0"/>
        <v>19857480</v>
      </c>
      <c r="I15" s="274"/>
      <c r="J15" s="3">
        <f xml:space="preserve"> - (11327598     +3294200+8564140     +4165234+25000+1536394)</f>
        <v>-28912566</v>
      </c>
      <c r="K15" s="64">
        <f xml:space="preserve"> - (-4173291     -3294200-1587595)</f>
        <v>9055086</v>
      </c>
      <c r="M15" s="258"/>
      <c r="N15" s="66">
        <f t="shared" si="1"/>
        <v>19857480</v>
      </c>
      <c r="U15" s="228"/>
    </row>
    <row r="16" spans="1:26" ht="20" customHeight="1" thickTop="1">
      <c r="A16" s="106" t="s">
        <v>129</v>
      </c>
      <c r="B16" s="107"/>
      <c r="C16" s="53" t="s">
        <v>72</v>
      </c>
      <c r="E16" s="151">
        <f>SUM(E8:E15)</f>
        <v>79072184</v>
      </c>
      <c r="F16" s="17">
        <f>SUM(F8:F15)</f>
        <v>65612091</v>
      </c>
      <c r="G16" s="17">
        <f>SUM(G8:G15)</f>
        <v>-210542244</v>
      </c>
      <c r="H16" s="152">
        <f>SUM(H8:H15)</f>
        <v>-65857969</v>
      </c>
      <c r="I16" s="274"/>
      <c r="J16" s="17">
        <f>SUM(J8:J15)</f>
        <v>-1253122059</v>
      </c>
      <c r="K16" s="65">
        <f>SUM(K8:K15)</f>
        <v>1318980028</v>
      </c>
      <c r="L16" s="195">
        <f>SUM(L8:L15)</f>
        <v>0</v>
      </c>
      <c r="M16" s="258"/>
      <c r="N16" s="160">
        <f>SUM(N8:N15)</f>
        <v>-65857969</v>
      </c>
      <c r="U16" s="228"/>
    </row>
    <row r="17" spans="1:21" ht="17" customHeight="1" thickBot="1">
      <c r="A17" s="82" t="s">
        <v>56</v>
      </c>
      <c r="B17" s="82" t="s">
        <v>25</v>
      </c>
      <c r="C17" s="51" t="s">
        <v>73</v>
      </c>
      <c r="E17" s="149" t="s">
        <v>152</v>
      </c>
      <c r="F17" s="150" t="s">
        <v>153</v>
      </c>
      <c r="G17" s="150" t="s">
        <v>154</v>
      </c>
      <c r="H17" s="226" t="s">
        <v>115</v>
      </c>
      <c r="I17" s="274"/>
      <c r="J17" s="23" t="s">
        <v>155</v>
      </c>
      <c r="K17" s="201" t="s">
        <v>165</v>
      </c>
      <c r="L17" s="196" t="s">
        <v>166</v>
      </c>
      <c r="M17" s="258"/>
      <c r="N17" s="161" t="s">
        <v>172</v>
      </c>
      <c r="U17" s="228"/>
    </row>
    <row r="18" spans="1:21" ht="26" customHeight="1" thickTop="1" thickBot="1">
      <c r="A18" s="272" t="s">
        <v>243</v>
      </c>
      <c r="B18" s="259"/>
      <c r="C18" s="259"/>
      <c r="D18" s="167" t="s">
        <v>32</v>
      </c>
      <c r="E18" s="273" t="s">
        <v>181</v>
      </c>
      <c r="F18" s="273"/>
      <c r="G18" s="273"/>
      <c r="H18" s="273"/>
      <c r="I18" s="274"/>
      <c r="J18" s="215"/>
      <c r="K18" s="216" t="s">
        <v>209</v>
      </c>
      <c r="L18" s="217" t="s">
        <v>208</v>
      </c>
      <c r="M18" s="258"/>
      <c r="N18" s="165" t="s">
        <v>46</v>
      </c>
      <c r="U18" s="228"/>
    </row>
    <row r="19" spans="1:21" ht="19" customHeight="1" thickTop="1" thickBot="1">
      <c r="A19" s="262" t="s">
        <v>186</v>
      </c>
      <c r="B19" s="263"/>
      <c r="C19" s="85">
        <v>19</v>
      </c>
      <c r="D19" s="169" t="s">
        <v>32</v>
      </c>
      <c r="E19" s="133" t="s">
        <v>102</v>
      </c>
      <c r="F19" s="134" t="s">
        <v>150</v>
      </c>
      <c r="G19" s="244" t="s">
        <v>228</v>
      </c>
      <c r="H19" s="135" t="s">
        <v>103</v>
      </c>
      <c r="I19" s="274"/>
      <c r="J19" s="245" t="s">
        <v>202</v>
      </c>
      <c r="K19" s="246" t="s">
        <v>193</v>
      </c>
      <c r="L19" s="147" t="s">
        <v>189</v>
      </c>
      <c r="M19" s="258"/>
      <c r="N19" s="162" t="s">
        <v>188</v>
      </c>
      <c r="U19" s="228"/>
    </row>
    <row r="20" spans="1:21" ht="19" customHeight="1" thickTop="1">
      <c r="A20" s="99" t="s">
        <v>133</v>
      </c>
      <c r="B20" s="100"/>
      <c r="C20" s="51" t="s">
        <v>74</v>
      </c>
      <c r="D20" s="128" t="s">
        <v>128</v>
      </c>
      <c r="E20" s="136">
        <f>E16</f>
        <v>79072184</v>
      </c>
      <c r="F20" s="37">
        <f>F16</f>
        <v>65612091</v>
      </c>
      <c r="G20" s="69">
        <f>G16</f>
        <v>-210542244</v>
      </c>
      <c r="H20" s="137">
        <f t="shared" ref="H20:H38" si="2">SUM(E20:G20)</f>
        <v>-65857969</v>
      </c>
      <c r="I20" s="274"/>
      <c r="J20" s="3">
        <f>J16</f>
        <v>-1253122059</v>
      </c>
      <c r="K20" s="64">
        <f>K16</f>
        <v>1318980028</v>
      </c>
      <c r="L20" s="146">
        <f>L16</f>
        <v>0</v>
      </c>
      <c r="M20" s="258"/>
      <c r="N20" s="66">
        <f>N16</f>
        <v>-65857969</v>
      </c>
      <c r="U20" s="228"/>
    </row>
    <row r="21" spans="1:21" ht="19" customHeight="1">
      <c r="A21" s="8" t="s">
        <v>48</v>
      </c>
      <c r="B21" s="12"/>
      <c r="C21" s="51" t="s">
        <v>75</v>
      </c>
      <c r="D21" s="128" t="s">
        <v>122</v>
      </c>
      <c r="E21" s="136">
        <v>64277637</v>
      </c>
      <c r="F21" s="37"/>
      <c r="G21" s="68"/>
      <c r="H21" s="137">
        <f t="shared" si="2"/>
        <v>64277637</v>
      </c>
      <c r="I21" s="274"/>
      <c r="J21" s="286" t="s">
        <v>244</v>
      </c>
      <c r="K21" s="287"/>
      <c r="L21" s="146">
        <f t="shared" ref="L21:L38" si="3">-H21</f>
        <v>-64277637</v>
      </c>
      <c r="M21" s="258"/>
      <c r="N21" s="66">
        <f t="shared" ref="N21:N38" si="4">-L21</f>
        <v>64277637</v>
      </c>
      <c r="U21" s="228"/>
    </row>
    <row r="22" spans="1:21" ht="19" customHeight="1">
      <c r="A22" s="8" t="s">
        <v>49</v>
      </c>
      <c r="B22" s="12"/>
      <c r="C22" s="51" t="s">
        <v>76</v>
      </c>
      <c r="D22" s="128" t="s">
        <v>27</v>
      </c>
      <c r="E22" s="136">
        <v>164530</v>
      </c>
      <c r="F22" s="37"/>
      <c r="G22" s="68" t="s">
        <v>240</v>
      </c>
      <c r="H22" s="137">
        <f t="shared" si="2"/>
        <v>164530</v>
      </c>
      <c r="I22" s="274"/>
      <c r="J22" s="286"/>
      <c r="K22" s="287"/>
      <c r="L22" s="146">
        <f t="shared" si="3"/>
        <v>-164530</v>
      </c>
      <c r="M22" s="258"/>
      <c r="N22" s="66">
        <f t="shared" si="4"/>
        <v>164530</v>
      </c>
      <c r="U22" s="228"/>
    </row>
    <row r="23" spans="1:21" ht="19" customHeight="1">
      <c r="A23" s="8" t="s">
        <v>50</v>
      </c>
      <c r="B23" s="12"/>
      <c r="C23" s="51" t="s">
        <v>77</v>
      </c>
      <c r="D23" s="128" t="s">
        <v>32</v>
      </c>
      <c r="E23" s="136">
        <v>-679102</v>
      </c>
      <c r="F23" s="37"/>
      <c r="G23" s="68" t="s">
        <v>45</v>
      </c>
      <c r="H23" s="137">
        <f t="shared" si="2"/>
        <v>-679102</v>
      </c>
      <c r="I23" s="274"/>
      <c r="J23" s="286"/>
      <c r="K23" s="287"/>
      <c r="L23" s="146">
        <f t="shared" si="3"/>
        <v>679102</v>
      </c>
      <c r="M23" s="258"/>
      <c r="N23" s="66">
        <f t="shared" si="4"/>
        <v>-679102</v>
      </c>
      <c r="U23" s="228"/>
    </row>
    <row r="24" spans="1:21" ht="19" customHeight="1">
      <c r="A24" s="8" t="s">
        <v>164</v>
      </c>
      <c r="B24" s="223" t="s">
        <v>219</v>
      </c>
      <c r="C24" s="51" t="s">
        <v>78</v>
      </c>
      <c r="D24" s="129" t="s">
        <v>122</v>
      </c>
      <c r="E24" s="136">
        <v>-3330349</v>
      </c>
      <c r="F24" s="37"/>
      <c r="G24" s="68" t="s">
        <v>241</v>
      </c>
      <c r="H24" s="137">
        <f t="shared" si="2"/>
        <v>-3330349</v>
      </c>
      <c r="I24" s="274"/>
      <c r="J24" s="286"/>
      <c r="K24" s="287"/>
      <c r="L24" s="146">
        <f t="shared" si="3"/>
        <v>3330349</v>
      </c>
      <c r="M24" s="258"/>
      <c r="N24" s="66">
        <f t="shared" si="4"/>
        <v>-3330349</v>
      </c>
      <c r="U24" s="228"/>
    </row>
    <row r="25" spans="1:21" ht="19" customHeight="1">
      <c r="A25" s="8" t="s">
        <v>5</v>
      </c>
      <c r="B25" s="224" t="s">
        <v>220</v>
      </c>
      <c r="C25" s="51" t="s">
        <v>79</v>
      </c>
      <c r="D25" s="129" t="s">
        <v>123</v>
      </c>
      <c r="E25" s="136">
        <v>-16269740</v>
      </c>
      <c r="F25" s="37">
        <v>2184000</v>
      </c>
      <c r="G25" s="68" t="s">
        <v>239</v>
      </c>
      <c r="H25" s="137">
        <f t="shared" si="2"/>
        <v>-14085740</v>
      </c>
      <c r="I25" s="274"/>
      <c r="J25" s="286"/>
      <c r="K25" s="287"/>
      <c r="L25" s="146">
        <f t="shared" si="3"/>
        <v>14085740</v>
      </c>
      <c r="M25" s="258"/>
      <c r="N25" s="66">
        <f t="shared" si="4"/>
        <v>-14085740</v>
      </c>
      <c r="U25" s="228"/>
    </row>
    <row r="26" spans="1:21" ht="19" customHeight="1">
      <c r="A26" s="8" t="s">
        <v>6</v>
      </c>
      <c r="B26" s="224" t="s">
        <v>221</v>
      </c>
      <c r="C26" s="51" t="s">
        <v>80</v>
      </c>
      <c r="D26" s="129" t="s">
        <v>116</v>
      </c>
      <c r="E26" s="136">
        <v>-13198080</v>
      </c>
      <c r="F26" s="37"/>
      <c r="G26" s="251" t="s">
        <v>114</v>
      </c>
      <c r="H26" s="137">
        <f t="shared" si="2"/>
        <v>-13198080</v>
      </c>
      <c r="I26" s="274"/>
      <c r="J26" s="286"/>
      <c r="K26" s="287"/>
      <c r="L26" s="146">
        <f t="shared" si="3"/>
        <v>13198080</v>
      </c>
      <c r="M26" s="258"/>
      <c r="N26" s="66">
        <f t="shared" si="4"/>
        <v>-13198080</v>
      </c>
      <c r="U26" s="228"/>
    </row>
    <row r="27" spans="1:21" ht="19" customHeight="1">
      <c r="A27" s="8" t="s">
        <v>7</v>
      </c>
      <c r="B27" s="225" t="s">
        <v>222</v>
      </c>
      <c r="C27" s="51" t="s">
        <v>81</v>
      </c>
      <c r="D27" s="129" t="s">
        <v>124</v>
      </c>
      <c r="E27" s="136">
        <v>2217621</v>
      </c>
      <c r="F27" s="37"/>
      <c r="G27" s="68"/>
      <c r="H27" s="137">
        <f t="shared" si="2"/>
        <v>2217621</v>
      </c>
      <c r="I27" s="274"/>
      <c r="J27" s="286"/>
      <c r="K27" s="287"/>
      <c r="L27" s="146">
        <f t="shared" si="3"/>
        <v>-2217621</v>
      </c>
      <c r="M27" s="258"/>
      <c r="N27" s="66">
        <f t="shared" si="4"/>
        <v>2217621</v>
      </c>
      <c r="U27" s="228"/>
    </row>
    <row r="28" spans="1:21" ht="19" customHeight="1">
      <c r="A28" s="14" t="s">
        <v>197</v>
      </c>
      <c r="B28" s="13"/>
      <c r="C28" s="50" t="s">
        <v>82</v>
      </c>
      <c r="D28" s="129" t="s">
        <v>26</v>
      </c>
      <c r="E28" s="138">
        <v>65612092</v>
      </c>
      <c r="F28" s="92">
        <f>-F10</f>
        <v>-65612091</v>
      </c>
      <c r="G28" s="72">
        <v>-1</v>
      </c>
      <c r="H28" s="139">
        <f t="shared" si="2"/>
        <v>0</v>
      </c>
      <c r="I28" s="202"/>
      <c r="J28" s="4"/>
      <c r="K28" s="200"/>
      <c r="L28" s="148">
        <f t="shared" si="3"/>
        <v>0</v>
      </c>
      <c r="M28" s="258"/>
      <c r="N28" s="159">
        <f t="shared" si="4"/>
        <v>0</v>
      </c>
      <c r="U28" s="228"/>
    </row>
    <row r="29" spans="1:21" ht="19" customHeight="1">
      <c r="A29" s="8" t="s">
        <v>8</v>
      </c>
      <c r="B29" s="12"/>
      <c r="C29" s="51" t="s">
        <v>83</v>
      </c>
      <c r="D29" s="129" t="s">
        <v>125</v>
      </c>
      <c r="E29" s="140">
        <v>-11327598</v>
      </c>
      <c r="F29" s="112" t="s">
        <v>130</v>
      </c>
      <c r="G29" s="69"/>
      <c r="H29" s="137">
        <f t="shared" si="2"/>
        <v>-11327598</v>
      </c>
      <c r="I29" s="202"/>
      <c r="J29" s="282" t="s">
        <v>218</v>
      </c>
      <c r="K29" s="283"/>
      <c r="L29" s="146">
        <f t="shared" si="3"/>
        <v>11327598</v>
      </c>
      <c r="M29" s="258"/>
      <c r="N29" s="66">
        <f t="shared" si="4"/>
        <v>-11327598</v>
      </c>
      <c r="U29" s="228"/>
    </row>
    <row r="30" spans="1:21" ht="19" customHeight="1">
      <c r="A30" s="8" t="s">
        <v>9</v>
      </c>
      <c r="B30" s="12"/>
      <c r="C30" s="51" t="s">
        <v>84</v>
      </c>
      <c r="D30" s="129" t="s">
        <v>126</v>
      </c>
      <c r="E30" s="140">
        <v>-8564140</v>
      </c>
      <c r="G30" s="69"/>
      <c r="H30" s="137">
        <f t="shared" si="2"/>
        <v>-8564140</v>
      </c>
      <c r="I30" s="202"/>
      <c r="J30" s="282"/>
      <c r="K30" s="283"/>
      <c r="L30" s="146">
        <f t="shared" si="3"/>
        <v>8564140</v>
      </c>
      <c r="M30" s="256" t="s">
        <v>55</v>
      </c>
      <c r="N30" s="66">
        <f t="shared" si="4"/>
        <v>-8564140</v>
      </c>
      <c r="U30" s="228"/>
    </row>
    <row r="31" spans="1:21" ht="19" customHeight="1">
      <c r="A31" s="8" t="s">
        <v>162</v>
      </c>
      <c r="B31" s="12"/>
      <c r="C31" s="51" t="s">
        <v>85</v>
      </c>
      <c r="D31" s="129" t="s">
        <v>128</v>
      </c>
      <c r="E31" s="140">
        <v>-83828721</v>
      </c>
      <c r="G31" s="69">
        <f>-E31</f>
        <v>83828721</v>
      </c>
      <c r="H31" s="137">
        <f t="shared" si="2"/>
        <v>0</v>
      </c>
      <c r="I31" s="202"/>
      <c r="J31" s="282"/>
      <c r="K31" s="283"/>
      <c r="L31" s="146">
        <f t="shared" si="3"/>
        <v>0</v>
      </c>
      <c r="M31" s="256"/>
      <c r="N31" s="66">
        <f t="shared" si="4"/>
        <v>0</v>
      </c>
      <c r="U31" s="228"/>
    </row>
    <row r="32" spans="1:21" ht="19" customHeight="1">
      <c r="A32" s="59" t="s">
        <v>163</v>
      </c>
      <c r="B32" s="83"/>
      <c r="C32" s="84" t="s">
        <v>86</v>
      </c>
      <c r="D32" s="128" t="s">
        <v>32</v>
      </c>
      <c r="E32" s="141">
        <v>9.9999999999999995E-7</v>
      </c>
      <c r="F32" s="73"/>
      <c r="G32" s="70">
        <v>126713524</v>
      </c>
      <c r="H32" s="142">
        <f t="shared" si="2"/>
        <v>126713524.000001</v>
      </c>
      <c r="I32" s="202"/>
      <c r="J32" s="282"/>
      <c r="K32" s="283"/>
      <c r="L32" s="146">
        <f t="shared" si="3"/>
        <v>-126713524.000001</v>
      </c>
      <c r="M32" s="256"/>
      <c r="N32" s="66">
        <f t="shared" si="4"/>
        <v>126713524.000001</v>
      </c>
      <c r="U32" s="228"/>
    </row>
    <row r="33" spans="1:21" ht="19" customHeight="1">
      <c r="A33" s="8" t="s">
        <v>104</v>
      </c>
      <c r="B33" s="12"/>
      <c r="C33" s="51" t="s">
        <v>87</v>
      </c>
      <c r="D33" s="130" t="s">
        <v>127</v>
      </c>
      <c r="E33" s="140">
        <v>855989</v>
      </c>
      <c r="F33" s="38"/>
      <c r="G33" s="39" t="s">
        <v>39</v>
      </c>
      <c r="H33" s="143">
        <f t="shared" si="2"/>
        <v>855989</v>
      </c>
      <c r="I33" s="202"/>
      <c r="J33" s="282"/>
      <c r="K33" s="283"/>
      <c r="L33" s="146">
        <f t="shared" si="3"/>
        <v>-855989</v>
      </c>
      <c r="M33" s="256"/>
      <c r="N33" s="66">
        <f t="shared" si="4"/>
        <v>855989</v>
      </c>
      <c r="U33" s="228"/>
    </row>
    <row r="34" spans="1:21" ht="19" customHeight="1">
      <c r="A34" s="8" t="s">
        <v>105</v>
      </c>
      <c r="B34" s="12"/>
      <c r="C34" s="51" t="s">
        <v>88</v>
      </c>
      <c r="D34" s="130" t="s">
        <v>25</v>
      </c>
      <c r="E34" s="140">
        <v>-7008143</v>
      </c>
      <c r="F34" s="38"/>
      <c r="G34" s="39" t="s">
        <v>21</v>
      </c>
      <c r="H34" s="143">
        <f t="shared" si="2"/>
        <v>-7008143</v>
      </c>
      <c r="I34" s="202"/>
      <c r="J34" s="282"/>
      <c r="K34" s="283"/>
      <c r="L34" s="146">
        <f t="shared" si="3"/>
        <v>7008143</v>
      </c>
      <c r="M34" s="256"/>
      <c r="N34" s="66">
        <f t="shared" si="4"/>
        <v>-7008143</v>
      </c>
      <c r="U34" s="228"/>
    </row>
    <row r="35" spans="1:21" ht="19" customHeight="1">
      <c r="A35" s="8" t="s">
        <v>12</v>
      </c>
      <c r="B35" s="12"/>
      <c r="C35" s="51" t="s">
        <v>89</v>
      </c>
      <c r="D35" s="130" t="s">
        <v>123</v>
      </c>
      <c r="E35" s="140">
        <v>9100432</v>
      </c>
      <c r="F35" s="38">
        <f>-F36</f>
        <v>-4817903</v>
      </c>
      <c r="G35" s="39" t="s">
        <v>43</v>
      </c>
      <c r="H35" s="143">
        <f t="shared" si="2"/>
        <v>4282529</v>
      </c>
      <c r="I35" s="202"/>
      <c r="J35" s="282"/>
      <c r="K35" s="283"/>
      <c r="L35" s="146">
        <f t="shared" si="3"/>
        <v>-4282529</v>
      </c>
      <c r="M35" s="256"/>
      <c r="N35" s="66">
        <f t="shared" si="4"/>
        <v>4282529</v>
      </c>
      <c r="U35" s="228"/>
    </row>
    <row r="36" spans="1:21" ht="19" customHeight="1">
      <c r="A36" s="8" t="s">
        <v>106</v>
      </c>
      <c r="B36" s="12"/>
      <c r="C36" s="51" t="s">
        <v>90</v>
      </c>
      <c r="D36" s="130" t="s">
        <v>127</v>
      </c>
      <c r="E36" s="140">
        <v>-4817903</v>
      </c>
      <c r="F36" s="38">
        <f>-E36</f>
        <v>4817903</v>
      </c>
      <c r="G36" s="39" t="s">
        <v>44</v>
      </c>
      <c r="H36" s="143">
        <f t="shared" si="2"/>
        <v>0</v>
      </c>
      <c r="I36" s="202"/>
      <c r="J36" s="282"/>
      <c r="K36" s="283"/>
      <c r="L36" s="146">
        <f t="shared" si="3"/>
        <v>0</v>
      </c>
      <c r="M36" s="256"/>
      <c r="N36" s="66">
        <f t="shared" si="4"/>
        <v>0</v>
      </c>
      <c r="U36" s="228"/>
    </row>
    <row r="37" spans="1:21" ht="19" customHeight="1">
      <c r="A37" s="8" t="s">
        <v>107</v>
      </c>
      <c r="B37" s="12"/>
      <c r="C37" s="51" t="s">
        <v>91</v>
      </c>
      <c r="D37" s="128" t="s">
        <v>32</v>
      </c>
      <c r="E37" s="140">
        <v>-22055927</v>
      </c>
      <c r="F37" s="38"/>
      <c r="G37" s="39" t="s">
        <v>37</v>
      </c>
      <c r="H37" s="143">
        <f t="shared" si="2"/>
        <v>-22055927</v>
      </c>
      <c r="I37" s="202"/>
      <c r="J37" s="282"/>
      <c r="K37" s="283"/>
      <c r="L37" s="146">
        <f t="shared" si="3"/>
        <v>22055927</v>
      </c>
      <c r="M37" s="256"/>
      <c r="N37" s="66">
        <f t="shared" si="4"/>
        <v>-22055927</v>
      </c>
      <c r="U37" s="228"/>
    </row>
    <row r="38" spans="1:21" ht="19" customHeight="1" thickBot="1">
      <c r="A38" s="9" t="s">
        <v>108</v>
      </c>
      <c r="B38" s="74"/>
      <c r="C38" s="54" t="s">
        <v>92</v>
      </c>
      <c r="D38" s="128" t="s">
        <v>126</v>
      </c>
      <c r="E38" s="144">
        <v>-351147</v>
      </c>
      <c r="F38" s="75"/>
      <c r="G38" s="39" t="s">
        <v>40</v>
      </c>
      <c r="H38" s="145">
        <f t="shared" si="2"/>
        <v>-351147</v>
      </c>
      <c r="I38" s="202"/>
      <c r="J38" s="284"/>
      <c r="K38" s="285"/>
      <c r="L38" s="113">
        <f t="shared" si="3"/>
        <v>351147</v>
      </c>
      <c r="M38" s="256"/>
      <c r="N38" s="163">
        <f t="shared" si="4"/>
        <v>-351147</v>
      </c>
      <c r="U38" s="228"/>
    </row>
    <row r="39" spans="1:21" ht="19" customHeight="1" thickTop="1" thickBot="1">
      <c r="A39" s="8" t="s">
        <v>54</v>
      </c>
      <c r="B39" s="12"/>
      <c r="C39" s="51" t="s">
        <v>93</v>
      </c>
      <c r="D39" s="128" t="s">
        <v>123</v>
      </c>
      <c r="E39" s="140">
        <f>SUM(E20:E38)</f>
        <v>49869635.000000998</v>
      </c>
      <c r="F39" s="38">
        <f>SUM(F20:F38)</f>
        <v>2184000</v>
      </c>
      <c r="G39" s="109">
        <f>SUM(G20:G38)+0.000001</f>
        <v>9.9999999999999995E-7</v>
      </c>
      <c r="H39" s="143">
        <f>SUM(H20:H38)</f>
        <v>52053635.000000998</v>
      </c>
      <c r="I39" s="202"/>
      <c r="J39" s="37">
        <f>SUM(J20:J38)</f>
        <v>-1253122059</v>
      </c>
      <c r="K39" s="204">
        <f>SUM(K20:K38)</f>
        <v>1318980028</v>
      </c>
      <c r="L39" s="146">
        <f>SUM(L20:L38)</f>
        <v>-117911604.00000101</v>
      </c>
      <c r="M39" s="256"/>
      <c r="N39" s="66">
        <f>SUM(N20:N38)</f>
        <v>52053635.000000998</v>
      </c>
      <c r="U39" s="228"/>
    </row>
    <row r="40" spans="1:21" ht="19" customHeight="1" thickTop="1">
      <c r="A40" s="8" t="s">
        <v>52</v>
      </c>
      <c r="B40" s="12"/>
      <c r="C40" s="51" t="s">
        <v>94</v>
      </c>
      <c r="D40" s="128" t="s">
        <v>32</v>
      </c>
      <c r="E40" s="140">
        <v>-76488658</v>
      </c>
      <c r="F40" s="38">
        <v>-2184000</v>
      </c>
      <c r="G40" s="57" t="s">
        <v>111</v>
      </c>
      <c r="H40" s="143">
        <f>SUM(E40:G40)</f>
        <v>-78672658</v>
      </c>
      <c r="I40" s="202"/>
      <c r="J40" s="3"/>
      <c r="K40" s="64"/>
      <c r="L40" s="146">
        <f>-H40</f>
        <v>78672658</v>
      </c>
      <c r="M40" s="256"/>
      <c r="N40" s="66">
        <f>-L40</f>
        <v>-78672658</v>
      </c>
      <c r="U40" s="228"/>
    </row>
    <row r="41" spans="1:21" ht="19" customHeight="1">
      <c r="A41" s="9" t="s">
        <v>53</v>
      </c>
      <c r="B41" s="74"/>
      <c r="C41" s="54" t="s">
        <v>95</v>
      </c>
      <c r="D41" s="131" t="s">
        <v>122</v>
      </c>
      <c r="E41" s="144">
        <v>-4948536</v>
      </c>
      <c r="F41" s="75"/>
      <c r="G41" s="58" t="s">
        <v>112</v>
      </c>
      <c r="H41" s="145">
        <f>SUM(E41:G41)</f>
        <v>-4948536</v>
      </c>
      <c r="I41" s="202"/>
      <c r="J41" s="6"/>
      <c r="K41" s="203"/>
      <c r="L41" s="113">
        <f>-H41</f>
        <v>4948536</v>
      </c>
      <c r="M41" s="256"/>
      <c r="N41" s="163">
        <f>-L41</f>
        <v>-4948536</v>
      </c>
      <c r="U41" s="228"/>
    </row>
    <row r="42" spans="1:21" ht="19" customHeight="1">
      <c r="A42" s="8" t="s">
        <v>10</v>
      </c>
      <c r="B42" s="12"/>
      <c r="C42" s="51" t="s">
        <v>96</v>
      </c>
      <c r="D42" s="131" t="s">
        <v>25</v>
      </c>
      <c r="E42" s="140">
        <f>ROUND(SUM(E39:E41),0)</f>
        <v>-31567559</v>
      </c>
      <c r="F42" s="38">
        <f>ROUND(SUM(F39:F41),0)</f>
        <v>0</v>
      </c>
      <c r="G42" s="3">
        <f>ROUND(SUM(G39:G41),0)</f>
        <v>0</v>
      </c>
      <c r="H42" s="143">
        <f>ROUND(SUM(H39:H41),0)</f>
        <v>-31567559</v>
      </c>
      <c r="I42" s="202"/>
      <c r="J42" s="3">
        <f>ROUND(SUM(J39:J41),0)</f>
        <v>-1253122059</v>
      </c>
      <c r="K42" s="64">
        <f>ROUND(SUM(K39:K41),0)</f>
        <v>1318980028</v>
      </c>
      <c r="L42" s="146">
        <f>ROUND(SUM(L39:L41),0)</f>
        <v>-34290410</v>
      </c>
      <c r="M42" s="256"/>
      <c r="N42" s="66">
        <f>SUM(N39:N41)</f>
        <v>-31567558.999999002</v>
      </c>
      <c r="U42" s="228"/>
    </row>
    <row r="43" spans="1:21" ht="19" customHeight="1">
      <c r="A43" s="9" t="s">
        <v>11</v>
      </c>
      <c r="B43" s="74"/>
      <c r="C43" s="54" t="s">
        <v>97</v>
      </c>
      <c r="D43" s="131" t="s">
        <v>123</v>
      </c>
      <c r="E43" s="144">
        <v>129320545</v>
      </c>
      <c r="F43" s="270" t="s">
        <v>145</v>
      </c>
      <c r="G43" s="271"/>
      <c r="H43" s="145">
        <f>SUM(E43:G43)</f>
        <v>129320545</v>
      </c>
      <c r="I43" s="202"/>
      <c r="J43" s="6"/>
      <c r="K43" s="203"/>
      <c r="L43" s="113">
        <f>-H43</f>
        <v>-129320545</v>
      </c>
      <c r="M43" s="256"/>
      <c r="N43" s="163">
        <f>-L43</f>
        <v>129320545</v>
      </c>
      <c r="U43" s="228"/>
    </row>
    <row r="44" spans="1:21" ht="19" customHeight="1">
      <c r="A44" s="61" t="s">
        <v>113</v>
      </c>
      <c r="B44" s="74"/>
      <c r="C44" s="54" t="s">
        <v>98</v>
      </c>
      <c r="D44" s="132" t="s">
        <v>127</v>
      </c>
      <c r="E44" s="140">
        <f>SUM(E42:E43)</f>
        <v>97752986</v>
      </c>
      <c r="F44" s="38">
        <f>SUM(F42:F43)</f>
        <v>0</v>
      </c>
      <c r="G44" s="3">
        <f t="shared" ref="G44:H44" si="5">SUM(G42:G43)</f>
        <v>0</v>
      </c>
      <c r="H44" s="143">
        <f t="shared" si="5"/>
        <v>97752986</v>
      </c>
      <c r="I44" s="202"/>
      <c r="J44" s="3">
        <f t="shared" ref="J44:L44" si="6">SUM(J42:J43)</f>
        <v>-1253122059</v>
      </c>
      <c r="K44" s="64">
        <f t="shared" si="6"/>
        <v>1318980028</v>
      </c>
      <c r="L44" s="146">
        <f t="shared" si="6"/>
        <v>-163610955</v>
      </c>
      <c r="M44" s="256"/>
      <c r="N44" s="66">
        <f>SUM(N42:N43)</f>
        <v>97752986.000000998</v>
      </c>
      <c r="U44" s="228"/>
    </row>
    <row r="45" spans="1:21" ht="17" customHeight="1" thickBot="1">
      <c r="A45" s="23" t="s">
        <v>56</v>
      </c>
      <c r="B45" s="23" t="s">
        <v>25</v>
      </c>
      <c r="C45" s="54" t="s">
        <v>99</v>
      </c>
      <c r="E45" s="153" t="s">
        <v>152</v>
      </c>
      <c r="F45" s="154" t="s">
        <v>153</v>
      </c>
      <c r="G45" s="154" t="s">
        <v>154</v>
      </c>
      <c r="H45" s="227" t="s">
        <v>115</v>
      </c>
      <c r="I45" s="202"/>
      <c r="J45" s="23" t="s">
        <v>155</v>
      </c>
      <c r="K45" s="201" t="s">
        <v>165</v>
      </c>
      <c r="L45" s="155" t="s">
        <v>166</v>
      </c>
      <c r="M45" s="281"/>
      <c r="N45" s="164" t="s">
        <v>172</v>
      </c>
      <c r="U45" s="228"/>
    </row>
    <row r="46" spans="1:21" ht="19" customHeight="1" thickTop="1">
      <c r="A46" s="27" t="s">
        <v>32</v>
      </c>
      <c r="B46" s="27"/>
      <c r="E46" s="27"/>
      <c r="F46" s="27"/>
      <c r="G46" s="27"/>
      <c r="H46" s="27"/>
      <c r="J46" s="27"/>
      <c r="K46" s="27"/>
      <c r="L46" s="27"/>
      <c r="N46" s="27"/>
    </row>
    <row r="47" spans="1:21" ht="19" customHeight="1">
      <c r="A47" s="2" t="s">
        <v>32</v>
      </c>
      <c r="E47" s="1">
        <v>97752986</v>
      </c>
      <c r="F47" s="1">
        <v>0</v>
      </c>
      <c r="G47" s="1">
        <v>0</v>
      </c>
      <c r="H47" s="1">
        <v>97752986</v>
      </c>
      <c r="J47" s="1">
        <v>-1253122059</v>
      </c>
      <c r="K47" s="1">
        <v>1318980028</v>
      </c>
      <c r="L47" s="1">
        <v>-163610955</v>
      </c>
      <c r="N47" s="1">
        <v>97752986</v>
      </c>
    </row>
    <row r="48" spans="1:21" ht="19" customHeight="1">
      <c r="A48" s="2" t="s">
        <v>32</v>
      </c>
      <c r="E48" s="1">
        <f>ROUND(E44-E47,0)</f>
        <v>0</v>
      </c>
      <c r="F48" s="1">
        <f t="shared" ref="F48:H48" si="7">ROUND(F44-F47,0)</f>
        <v>0</v>
      </c>
      <c r="G48" s="1">
        <f t="shared" si="7"/>
        <v>0</v>
      </c>
      <c r="H48" s="1">
        <f t="shared" si="7"/>
        <v>0</v>
      </c>
      <c r="J48" s="1">
        <f>ROUND(J44-J47,0)</f>
        <v>0</v>
      </c>
      <c r="K48" s="1">
        <f>ROUND(K44-K47,0)</f>
        <v>0</v>
      </c>
      <c r="L48" s="1">
        <f>ROUND(L44-L47,0)</f>
        <v>0</v>
      </c>
      <c r="N48" s="1">
        <f t="shared" ref="N48" si="8">ROUND(N44-N47,0)</f>
        <v>0</v>
      </c>
    </row>
    <row r="49" spans="1:1" ht="19" customHeight="1">
      <c r="A49" s="2" t="s">
        <v>32</v>
      </c>
    </row>
    <row r="50" spans="1:1" ht="19" customHeight="1">
      <c r="A50" s="2" t="s">
        <v>32</v>
      </c>
    </row>
    <row r="51" spans="1:1" ht="19" customHeight="1">
      <c r="A51" s="2" t="s">
        <v>32</v>
      </c>
    </row>
  </sheetData>
  <mergeCells count="14">
    <mergeCell ref="J1:K1"/>
    <mergeCell ref="J2:K2"/>
    <mergeCell ref="J3:K3"/>
    <mergeCell ref="M30:M45"/>
    <mergeCell ref="M2:M9"/>
    <mergeCell ref="M11:M29"/>
    <mergeCell ref="J29:K38"/>
    <mergeCell ref="J21:K27"/>
    <mergeCell ref="A18:C18"/>
    <mergeCell ref="E18:H18"/>
    <mergeCell ref="A19:B19"/>
    <mergeCell ref="F43:G43"/>
    <mergeCell ref="I1:I27"/>
    <mergeCell ref="G12:G15"/>
  </mergeCells>
  <conditionalFormatting sqref="A1:P1048576">
    <cfRule type="cellIs" dxfId="5" priority="11" operator="equal">
      <formula>0</formula>
    </cfRule>
    <cfRule type="cellIs" dxfId="4" priority="12" operator="lessThan">
      <formula>0</formula>
    </cfRule>
  </conditionalFormatting>
  <printOptions verticalCentered="1"/>
  <pageMargins left="0.25" right="0.25" top="0.25" bottom="0.25" header="0.3" footer="0.3"/>
  <pageSetup scale="7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FD99-794A-7242-A69C-57DF19ED17CE}">
  <sheetPr>
    <tabColor rgb="FFEFFFC4"/>
  </sheetPr>
  <dimension ref="A1:Z51"/>
  <sheetViews>
    <sheetView zoomScaleNormal="100" workbookViewId="0"/>
  </sheetViews>
  <sheetFormatPr baseColWidth="10" defaultColWidth="13.83203125" defaultRowHeight="19" customHeight="1"/>
  <cols>
    <col min="1" max="1" width="30.1640625" style="2" customWidth="1"/>
    <col min="2" max="2" width="20.1640625" style="5" customWidth="1"/>
    <col min="3" max="3" width="3.1640625" style="5" customWidth="1"/>
    <col min="4" max="4" width="2.83203125" style="167" customWidth="1"/>
    <col min="5" max="5" width="15" style="1" customWidth="1"/>
    <col min="6" max="6" width="14.1640625" style="1" customWidth="1"/>
    <col min="7" max="7" width="14.33203125" style="1" customWidth="1"/>
    <col min="8" max="8" width="14.1640625" style="1" customWidth="1"/>
    <col min="9" max="9" width="4" style="22" customWidth="1"/>
    <col min="10" max="10" width="15.1640625" style="1" customWidth="1"/>
    <col min="11" max="11" width="14.5" style="1" customWidth="1"/>
    <col min="12" max="12" width="14.1640625" style="1" customWidth="1"/>
    <col min="13" max="13" width="4" style="22" customWidth="1"/>
    <col min="14" max="14" width="13.83203125" style="1" customWidth="1"/>
    <col min="15" max="17" width="13.83203125" style="1"/>
    <col min="18" max="20" width="13.83203125" style="228"/>
    <col min="21" max="16384" width="13.83203125" style="1"/>
  </cols>
  <sheetData>
    <row r="1" spans="1:26" ht="19" customHeight="1">
      <c r="A1" s="7" t="s">
        <v>1</v>
      </c>
      <c r="B1" s="1"/>
      <c r="C1" s="47" t="s">
        <v>57</v>
      </c>
      <c r="D1" s="167" t="s">
        <v>32</v>
      </c>
      <c r="E1" s="43" t="s">
        <v>18</v>
      </c>
      <c r="F1" s="18" t="s">
        <v>150</v>
      </c>
      <c r="G1" s="40" t="s">
        <v>140</v>
      </c>
      <c r="H1" s="101" t="s">
        <v>136</v>
      </c>
      <c r="I1" s="267" t="s">
        <v>33</v>
      </c>
      <c r="J1" s="43" t="s">
        <v>18</v>
      </c>
      <c r="K1" s="40" t="s">
        <v>143</v>
      </c>
      <c r="L1" s="101" t="s">
        <v>139</v>
      </c>
      <c r="M1" s="205"/>
      <c r="N1" s="31" t="str">
        <f>"COLUMN "&amp;L17&amp;" "</f>
        <v xml:space="preserve">COLUMN L </v>
      </c>
      <c r="P1" s="1">
        <f>COUNTIF(E48:N48,0)-8</f>
        <v>0</v>
      </c>
    </row>
    <row r="2" spans="1:26" ht="19" customHeight="1">
      <c r="A2" s="10" t="s">
        <v>4</v>
      </c>
      <c r="B2" s="1"/>
      <c r="C2" s="48" t="s">
        <v>58</v>
      </c>
      <c r="E2" s="96" t="s">
        <v>15</v>
      </c>
      <c r="F2" s="19" t="s">
        <v>151</v>
      </c>
      <c r="G2" s="41" t="s">
        <v>141</v>
      </c>
      <c r="H2" s="102" t="s">
        <v>134</v>
      </c>
      <c r="I2" s="267"/>
      <c r="J2" s="96" t="s">
        <v>15</v>
      </c>
      <c r="K2" s="41" t="s">
        <v>141</v>
      </c>
      <c r="L2" s="102" t="s">
        <v>134</v>
      </c>
      <c r="M2" s="257" t="s">
        <v>211</v>
      </c>
      <c r="N2" s="32" t="s">
        <v>30</v>
      </c>
    </row>
    <row r="3" spans="1:26" ht="19" customHeight="1">
      <c r="A3" s="7" t="s">
        <v>2</v>
      </c>
      <c r="B3" s="115" t="s">
        <v>171</v>
      </c>
      <c r="C3" s="48" t="s">
        <v>59</v>
      </c>
      <c r="E3" s="97" t="s">
        <v>17</v>
      </c>
      <c r="F3" s="20" t="s">
        <v>109</v>
      </c>
      <c r="G3" s="41" t="s">
        <v>144</v>
      </c>
      <c r="H3" s="20" t="s">
        <v>41</v>
      </c>
      <c r="I3" s="267"/>
      <c r="J3" s="97" t="s">
        <v>17</v>
      </c>
      <c r="K3" s="41" t="s">
        <v>144</v>
      </c>
      <c r="L3" s="20" t="s">
        <v>41</v>
      </c>
      <c r="M3" s="257"/>
      <c r="N3" s="32" t="s">
        <v>23</v>
      </c>
    </row>
    <row r="4" spans="1:26" ht="19" customHeight="1">
      <c r="A4" s="10" t="s">
        <v>3</v>
      </c>
      <c r="B4" s="119" t="s">
        <v>177</v>
      </c>
      <c r="C4" s="48" t="s">
        <v>60</v>
      </c>
      <c r="E4" s="98" t="s">
        <v>16</v>
      </c>
      <c r="F4" s="20" t="s">
        <v>148</v>
      </c>
      <c r="G4" s="41" t="s">
        <v>142</v>
      </c>
      <c r="H4" s="20" t="s">
        <v>137</v>
      </c>
      <c r="I4" s="267"/>
      <c r="J4" s="98" t="s">
        <v>16</v>
      </c>
      <c r="K4" s="41" t="s">
        <v>142</v>
      </c>
      <c r="L4" s="20" t="s">
        <v>137</v>
      </c>
      <c r="M4" s="257"/>
      <c r="N4" s="32" t="s">
        <v>24</v>
      </c>
    </row>
    <row r="5" spans="1:26" ht="19" customHeight="1">
      <c r="A5" s="7" t="s">
        <v>0</v>
      </c>
      <c r="B5" s="118" t="s">
        <v>175</v>
      </c>
      <c r="C5" s="48" t="s">
        <v>61</v>
      </c>
      <c r="E5" s="45" t="s">
        <v>120</v>
      </c>
      <c r="F5" s="20" t="s">
        <v>147</v>
      </c>
      <c r="G5" s="41" t="s">
        <v>19</v>
      </c>
      <c r="H5" s="20" t="s">
        <v>37</v>
      </c>
      <c r="I5" s="267"/>
      <c r="J5" s="45" t="s">
        <v>120</v>
      </c>
      <c r="K5" s="41" t="s">
        <v>19</v>
      </c>
      <c r="L5" s="20" t="s">
        <v>37</v>
      </c>
      <c r="M5" s="257"/>
      <c r="N5" s="32" t="s">
        <v>30</v>
      </c>
    </row>
    <row r="6" spans="1:26" ht="19" customHeight="1">
      <c r="A6" s="10" t="s">
        <v>168</v>
      </c>
      <c r="B6" s="118" t="s">
        <v>179</v>
      </c>
      <c r="C6" s="48" t="s">
        <v>62</v>
      </c>
      <c r="E6" s="45" t="s">
        <v>42</v>
      </c>
      <c r="F6" s="20" t="s">
        <v>149</v>
      </c>
      <c r="G6" s="41" t="s">
        <v>20</v>
      </c>
      <c r="H6" s="20" t="s">
        <v>38</v>
      </c>
      <c r="I6" s="267"/>
      <c r="J6" s="45" t="s">
        <v>42</v>
      </c>
      <c r="K6" s="41" t="s">
        <v>20</v>
      </c>
      <c r="L6" s="20" t="s">
        <v>38</v>
      </c>
      <c r="M6" s="257"/>
      <c r="N6" s="32" t="s">
        <v>29</v>
      </c>
    </row>
    <row r="7" spans="1:26" ht="19" customHeight="1">
      <c r="A7" s="44" t="s">
        <v>184</v>
      </c>
      <c r="B7" s="108" t="s">
        <v>207</v>
      </c>
      <c r="C7" s="49" t="s">
        <v>63</v>
      </c>
      <c r="E7" s="46" t="s">
        <v>114</v>
      </c>
      <c r="F7" s="21" t="s">
        <v>110</v>
      </c>
      <c r="G7" s="42" t="s">
        <v>30</v>
      </c>
      <c r="H7" s="21" t="s">
        <v>138</v>
      </c>
      <c r="I7" s="267"/>
      <c r="J7" s="46" t="s">
        <v>114</v>
      </c>
      <c r="K7" s="42" t="s">
        <v>30</v>
      </c>
      <c r="L7" s="21" t="s">
        <v>138</v>
      </c>
      <c r="M7" s="257"/>
      <c r="N7" s="33" t="str">
        <f>"COLUMN "&amp;H17&amp;" "</f>
        <v xml:space="preserve">COLUMN H </v>
      </c>
      <c r="Q7" s="35"/>
    </row>
    <row r="8" spans="1:26" ht="20" customHeight="1">
      <c r="A8" s="173" t="s">
        <v>238</v>
      </c>
      <c r="B8" s="174"/>
      <c r="C8" s="50" t="s">
        <v>64</v>
      </c>
      <c r="E8" s="177">
        <v>65612091</v>
      </c>
      <c r="F8" s="91"/>
      <c r="G8" s="55"/>
      <c r="H8" s="176">
        <f t="shared" ref="H8:H15" si="0">SUM(E8:G8)</f>
        <v>65612091</v>
      </c>
      <c r="I8" s="267"/>
      <c r="J8" s="176">
        <v>65612091</v>
      </c>
      <c r="K8" s="55"/>
      <c r="L8" s="176">
        <f t="shared" ref="L8:L15" si="1">SUM(J8:K8)</f>
        <v>65612091</v>
      </c>
      <c r="M8" s="257"/>
      <c r="N8" s="4">
        <f>IFERROR(L8*1,0)-IFERROR(H8*1,0)</f>
        <v>0</v>
      </c>
      <c r="Q8" s="29"/>
      <c r="U8" s="36"/>
      <c r="V8" s="36"/>
      <c r="X8" s="28"/>
      <c r="Y8" s="28"/>
      <c r="Z8" s="28"/>
    </row>
    <row r="9" spans="1:26" ht="20" customHeight="1">
      <c r="A9" s="8" t="s">
        <v>121</v>
      </c>
      <c r="B9" s="24"/>
      <c r="C9" s="51" t="s">
        <v>65</v>
      </c>
      <c r="E9" s="3">
        <v>1301306643</v>
      </c>
      <c r="F9" s="3">
        <v>285582</v>
      </c>
      <c r="G9" s="3">
        <v>-144930153</v>
      </c>
      <c r="H9" s="62">
        <f t="shared" si="0"/>
        <v>1156662072</v>
      </c>
      <c r="I9" s="267"/>
      <c r="J9" s="3">
        <v>1301592225</v>
      </c>
      <c r="K9" s="3">
        <v>-144930153</v>
      </c>
      <c r="L9" s="62">
        <f t="shared" si="1"/>
        <v>1156662072</v>
      </c>
      <c r="M9" s="257"/>
      <c r="N9" s="3">
        <f>IFERROR(L9*1,0)-IFERROR(H9*1,0)</f>
        <v>0</v>
      </c>
      <c r="Q9" s="29"/>
      <c r="U9" s="36"/>
      <c r="V9" s="36"/>
      <c r="W9" s="28"/>
      <c r="X9" s="28"/>
      <c r="Y9" s="28"/>
      <c r="Z9" s="28"/>
    </row>
    <row r="10" spans="1:26" ht="20" customHeight="1">
      <c r="A10" s="14" t="s">
        <v>200</v>
      </c>
      <c r="B10" s="25"/>
      <c r="C10" s="50" t="s">
        <v>66</v>
      </c>
      <c r="E10" s="4">
        <v>-65612091</v>
      </c>
      <c r="F10" s="56"/>
      <c r="G10" s="63"/>
      <c r="H10" s="4">
        <f t="shared" si="0"/>
        <v>-65612091</v>
      </c>
      <c r="I10" s="267"/>
      <c r="J10" s="175">
        <v>-65612091</v>
      </c>
      <c r="K10" s="63"/>
      <c r="L10" s="4">
        <f t="shared" si="1"/>
        <v>-65612091</v>
      </c>
      <c r="M10" s="205"/>
      <c r="N10" s="4">
        <f>IFERROR(J10*1,0)-IFERROR(H10*1,0)</f>
        <v>0</v>
      </c>
      <c r="Q10" s="29"/>
      <c r="U10" s="36"/>
      <c r="V10" s="36"/>
      <c r="W10" s="28"/>
      <c r="X10" s="28"/>
      <c r="Y10" s="28"/>
      <c r="Z10" s="28"/>
    </row>
    <row r="11" spans="1:26" ht="20" customHeight="1">
      <c r="A11" s="8" t="s">
        <v>13</v>
      </c>
      <c r="B11" s="24"/>
      <c r="C11" s="51" t="s">
        <v>67</v>
      </c>
      <c r="E11" s="3">
        <v>7828194</v>
      </c>
      <c r="F11" s="3"/>
      <c r="G11" s="178"/>
      <c r="H11" s="3">
        <f t="shared" si="0"/>
        <v>7828194</v>
      </c>
      <c r="I11" s="267"/>
      <c r="J11" s="3">
        <v>7828194</v>
      </c>
      <c r="K11" s="178"/>
      <c r="L11" s="3">
        <f t="shared" si="1"/>
        <v>7828194</v>
      </c>
      <c r="M11" s="258" t="str">
        <f ca="1">"©"&amp;RIGHT("0"&amp;MONTH(NOW()),2)&amp;"/"&amp;RIGHT("0"&amp;DAY(NOW())   +   0,2)&amp;"/"&amp;YEAR(NOW())&amp;" LAWRENCE GERARD BRUNN,"</f>
        <v>©07/15/2025 LAWRENCE GERARD BRUNN,</v>
      </c>
      <c r="N11" s="3">
        <f t="shared" ref="N11:N16" si="2">IFERROR(L11*1,0)-IFERROR(H11*1,0)</f>
        <v>0</v>
      </c>
      <c r="P11" s="34"/>
      <c r="Q11" s="35"/>
    </row>
    <row r="12" spans="1:26" ht="20" customHeight="1">
      <c r="A12" s="8" t="s">
        <v>51</v>
      </c>
      <c r="B12" s="24"/>
      <c r="C12" s="51" t="s">
        <v>68</v>
      </c>
      <c r="E12" s="3">
        <v>81869709</v>
      </c>
      <c r="F12" s="3"/>
      <c r="G12" s="289" t="s">
        <v>216</v>
      </c>
      <c r="H12" s="3">
        <f t="shared" si="0"/>
        <v>81869709</v>
      </c>
      <c r="I12" s="267"/>
      <c r="J12" s="3">
        <v>81869709</v>
      </c>
      <c r="K12" s="289" t="s">
        <v>217</v>
      </c>
      <c r="L12" s="3">
        <f t="shared" si="1"/>
        <v>81869709</v>
      </c>
      <c r="M12" s="258"/>
      <c r="N12" s="3">
        <f t="shared" si="2"/>
        <v>0</v>
      </c>
    </row>
    <row r="13" spans="1:26" ht="20" customHeight="1">
      <c r="A13" s="11" t="s">
        <v>14</v>
      </c>
      <c r="B13" s="24"/>
      <c r="C13" s="51" t="s">
        <v>69</v>
      </c>
      <c r="E13" s="3">
        <v>-1311823360</v>
      </c>
      <c r="F13" s="3">
        <v>1898418</v>
      </c>
      <c r="G13" s="289"/>
      <c r="H13" s="3">
        <f t="shared" si="0"/>
        <v>-1309924942</v>
      </c>
      <c r="I13" s="267"/>
      <c r="J13" s="3">
        <v>-1309924942</v>
      </c>
      <c r="K13" s="289"/>
      <c r="L13" s="3">
        <f t="shared" si="1"/>
        <v>-1309924942</v>
      </c>
      <c r="M13" s="258"/>
      <c r="N13" s="3">
        <f t="shared" si="2"/>
        <v>0</v>
      </c>
    </row>
    <row r="14" spans="1:26" ht="20" customHeight="1">
      <c r="A14" s="8" t="s">
        <v>31</v>
      </c>
      <c r="B14" s="24"/>
      <c r="C14" s="51" t="s">
        <v>70</v>
      </c>
      <c r="E14" s="3">
        <v>45645609</v>
      </c>
      <c r="F14" s="3">
        <v>-2184000</v>
      </c>
      <c r="G14" s="289"/>
      <c r="H14" s="3">
        <f t="shared" si="0"/>
        <v>43461609</v>
      </c>
      <c r="I14" s="267"/>
      <c r="J14" s="3">
        <v>43461609</v>
      </c>
      <c r="K14" s="289"/>
      <c r="L14" s="3">
        <f t="shared" si="1"/>
        <v>43461609</v>
      </c>
      <c r="M14" s="258"/>
      <c r="N14" s="3">
        <f t="shared" si="2"/>
        <v>0</v>
      </c>
    </row>
    <row r="15" spans="1:26" ht="20" customHeight="1" thickBot="1">
      <c r="A15" s="15" t="s">
        <v>203</v>
      </c>
      <c r="B15" s="26"/>
      <c r="C15" s="52" t="s">
        <v>71</v>
      </c>
      <c r="D15" s="170"/>
      <c r="E15" s="16">
        <f>11327598-4173291     +3294200+8564140     -3294200-1587595+4165234+25000+1536394</f>
        <v>19857480</v>
      </c>
      <c r="F15" s="16"/>
      <c r="G15" s="290"/>
      <c r="H15" s="16">
        <f t="shared" si="0"/>
        <v>19857480</v>
      </c>
      <c r="I15" s="267"/>
      <c r="J15" s="16">
        <f>11327598-4173291     +3294200+25000+8564140     -3294200-1587595+4165234+1536394</f>
        <v>19857480</v>
      </c>
      <c r="K15" s="290"/>
      <c r="L15" s="16">
        <f t="shared" si="1"/>
        <v>19857480</v>
      </c>
      <c r="M15" s="258"/>
      <c r="N15" s="16">
        <f t="shared" si="2"/>
        <v>0</v>
      </c>
    </row>
    <row r="16" spans="1:26" ht="20" customHeight="1" thickTop="1">
      <c r="A16" s="106" t="s">
        <v>129</v>
      </c>
      <c r="B16" s="107"/>
      <c r="C16" s="53" t="s">
        <v>72</v>
      </c>
      <c r="E16" s="17">
        <f>SUM(E8:E15)</f>
        <v>144684275</v>
      </c>
      <c r="F16" s="17">
        <f>SUM(F8:F15)</f>
        <v>0</v>
      </c>
      <c r="G16" s="17">
        <f>SUM(G8:G15)</f>
        <v>-144930153</v>
      </c>
      <c r="H16" s="17">
        <f>SUM(H8:H15)</f>
        <v>-245878</v>
      </c>
      <c r="I16" s="267"/>
      <c r="J16" s="17">
        <f>SUM(J8:J15)</f>
        <v>144684275</v>
      </c>
      <c r="K16" s="17">
        <f>SUM(K8:K15)</f>
        <v>-144930153</v>
      </c>
      <c r="L16" s="17">
        <f>SUM(L8:L15)</f>
        <v>-245878</v>
      </c>
      <c r="M16" s="258"/>
      <c r="N16" s="17">
        <f t="shared" si="2"/>
        <v>0</v>
      </c>
    </row>
    <row r="17" spans="1:14" ht="17" customHeight="1">
      <c r="A17" s="82" t="s">
        <v>56</v>
      </c>
      <c r="B17" s="82" t="s">
        <v>25</v>
      </c>
      <c r="C17" s="51" t="s">
        <v>73</v>
      </c>
      <c r="E17" s="23" t="s">
        <v>152</v>
      </c>
      <c r="F17" s="23" t="s">
        <v>153</v>
      </c>
      <c r="G17" s="23" t="s">
        <v>154</v>
      </c>
      <c r="H17" s="30" t="s">
        <v>115</v>
      </c>
      <c r="I17" s="267"/>
      <c r="J17" s="23" t="s">
        <v>155</v>
      </c>
      <c r="K17" s="23" t="s">
        <v>156</v>
      </c>
      <c r="L17" s="30" t="s">
        <v>28</v>
      </c>
      <c r="M17" s="258"/>
      <c r="N17" s="23" t="s">
        <v>201</v>
      </c>
    </row>
    <row r="18" spans="1:14" ht="26" customHeight="1">
      <c r="A18" s="259" t="s">
        <v>242</v>
      </c>
      <c r="B18" s="259"/>
      <c r="C18" s="259"/>
      <c r="D18" s="167" t="s">
        <v>32</v>
      </c>
      <c r="E18" s="288" t="s">
        <v>161</v>
      </c>
      <c r="F18" s="288"/>
      <c r="G18" s="288"/>
      <c r="H18" s="288"/>
      <c r="I18" s="267"/>
      <c r="J18" s="213"/>
      <c r="K18" s="218" t="s">
        <v>209</v>
      </c>
      <c r="L18" s="214" t="s">
        <v>214</v>
      </c>
      <c r="M18" s="258"/>
      <c r="N18" s="166" t="s">
        <v>46</v>
      </c>
    </row>
    <row r="19" spans="1:14" ht="19" customHeight="1" thickBot="1">
      <c r="A19" s="262" t="s">
        <v>186</v>
      </c>
      <c r="B19" s="263"/>
      <c r="C19" s="85">
        <v>19</v>
      </c>
      <c r="D19" s="169" t="s">
        <v>32</v>
      </c>
      <c r="E19" s="86" t="s">
        <v>102</v>
      </c>
      <c r="F19" s="87" t="s">
        <v>150</v>
      </c>
      <c r="G19" s="243" t="s">
        <v>228</v>
      </c>
      <c r="H19" s="88" t="s">
        <v>103</v>
      </c>
      <c r="I19" s="267"/>
      <c r="J19" s="88" t="s">
        <v>102</v>
      </c>
      <c r="K19" s="243" t="s">
        <v>228</v>
      </c>
      <c r="L19" s="88" t="s">
        <v>103</v>
      </c>
      <c r="M19" s="258"/>
      <c r="N19" s="88" t="s">
        <v>47</v>
      </c>
    </row>
    <row r="20" spans="1:14" ht="19" customHeight="1" thickTop="1">
      <c r="A20" s="99" t="s">
        <v>133</v>
      </c>
      <c r="B20" s="100"/>
      <c r="C20" s="51" t="s">
        <v>74</v>
      </c>
      <c r="D20" s="77" t="s">
        <v>128</v>
      </c>
      <c r="E20" s="37">
        <f>E16</f>
        <v>144684275</v>
      </c>
      <c r="F20" s="37">
        <f>F16</f>
        <v>0</v>
      </c>
      <c r="G20" s="69">
        <f>G16</f>
        <v>-144930153</v>
      </c>
      <c r="H20" s="38">
        <f t="shared" ref="H20:H38" si="3">SUM(E20:G20)</f>
        <v>-245878</v>
      </c>
      <c r="I20" s="267"/>
      <c r="J20" s="37">
        <f>J16</f>
        <v>144684275</v>
      </c>
      <c r="K20" s="69">
        <f>K16</f>
        <v>-144930153</v>
      </c>
      <c r="L20" s="38">
        <f t="shared" ref="L20:L38" si="4">SUM(J20:K20)</f>
        <v>-245878</v>
      </c>
      <c r="M20" s="258"/>
      <c r="N20" s="3">
        <f t="shared" ref="N20:N31" si="5">IFERROR(L20*1,0)-IFERROR(H20*1,0)</f>
        <v>0</v>
      </c>
    </row>
    <row r="21" spans="1:14" ht="19" customHeight="1">
      <c r="A21" s="8" t="s">
        <v>48</v>
      </c>
      <c r="B21" s="12"/>
      <c r="C21" s="51" t="s">
        <v>75</v>
      </c>
      <c r="D21" s="77" t="s">
        <v>122</v>
      </c>
      <c r="E21" s="37">
        <v>64277637</v>
      </c>
      <c r="F21" s="37"/>
      <c r="G21" s="68"/>
      <c r="H21" s="38">
        <f t="shared" si="3"/>
        <v>64277637</v>
      </c>
      <c r="I21" s="267"/>
      <c r="J21" s="37">
        <v>64277637</v>
      </c>
      <c r="K21" s="68"/>
      <c r="L21" s="38">
        <f t="shared" si="4"/>
        <v>64277637</v>
      </c>
      <c r="M21" s="258"/>
      <c r="N21" s="3">
        <f t="shared" si="5"/>
        <v>0</v>
      </c>
    </row>
    <row r="22" spans="1:14" ht="19" customHeight="1">
      <c r="A22" s="8" t="s">
        <v>49</v>
      </c>
      <c r="B22" s="12"/>
      <c r="C22" s="51" t="s">
        <v>76</v>
      </c>
      <c r="D22" s="77" t="s">
        <v>27</v>
      </c>
      <c r="E22" s="37">
        <v>164530</v>
      </c>
      <c r="F22" s="37"/>
      <c r="G22" s="68" t="s">
        <v>240</v>
      </c>
      <c r="H22" s="38">
        <f t="shared" si="3"/>
        <v>164530</v>
      </c>
      <c r="I22" s="267"/>
      <c r="J22" s="37">
        <v>164530</v>
      </c>
      <c r="K22" s="68" t="s">
        <v>240</v>
      </c>
      <c r="L22" s="38">
        <f t="shared" si="4"/>
        <v>164530</v>
      </c>
      <c r="M22" s="258"/>
      <c r="N22" s="3">
        <f t="shared" si="5"/>
        <v>0</v>
      </c>
    </row>
    <row r="23" spans="1:14" ht="19" customHeight="1">
      <c r="A23" s="8" t="s">
        <v>50</v>
      </c>
      <c r="B23" s="12"/>
      <c r="C23" s="51" t="s">
        <v>77</v>
      </c>
      <c r="D23" s="77" t="s">
        <v>32</v>
      </c>
      <c r="E23" s="37">
        <v>-679102</v>
      </c>
      <c r="F23" s="37"/>
      <c r="G23" s="68" t="s">
        <v>45</v>
      </c>
      <c r="H23" s="38">
        <f t="shared" si="3"/>
        <v>-679102</v>
      </c>
      <c r="I23" s="267"/>
      <c r="J23" s="37">
        <v>-679102</v>
      </c>
      <c r="K23" s="68" t="s">
        <v>45</v>
      </c>
      <c r="L23" s="38">
        <f t="shared" si="4"/>
        <v>-679102</v>
      </c>
      <c r="M23" s="258"/>
      <c r="N23" s="3">
        <f t="shared" si="5"/>
        <v>0</v>
      </c>
    </row>
    <row r="24" spans="1:14" ht="19" customHeight="1">
      <c r="A24" s="8" t="s">
        <v>164</v>
      </c>
      <c r="B24" s="181" t="s">
        <v>159</v>
      </c>
      <c r="C24" s="51" t="s">
        <v>78</v>
      </c>
      <c r="D24" s="78" t="s">
        <v>122</v>
      </c>
      <c r="E24" s="37">
        <v>-3330349</v>
      </c>
      <c r="F24" s="37"/>
      <c r="G24" s="68" t="s">
        <v>241</v>
      </c>
      <c r="H24" s="38">
        <f t="shared" si="3"/>
        <v>-3330349</v>
      </c>
      <c r="I24" s="267"/>
      <c r="J24" s="37">
        <v>-3330349</v>
      </c>
      <c r="K24" s="68" t="s">
        <v>241</v>
      </c>
      <c r="L24" s="38">
        <f t="shared" si="4"/>
        <v>-3330349</v>
      </c>
      <c r="M24" s="258"/>
      <c r="N24" s="3">
        <f t="shared" si="5"/>
        <v>0</v>
      </c>
    </row>
    <row r="25" spans="1:14" ht="19" customHeight="1">
      <c r="A25" s="8" t="s">
        <v>5</v>
      </c>
      <c r="B25" s="182" t="s">
        <v>160</v>
      </c>
      <c r="C25" s="51" t="s">
        <v>79</v>
      </c>
      <c r="D25" s="78" t="s">
        <v>123</v>
      </c>
      <c r="E25" s="37">
        <v>-16269740</v>
      </c>
      <c r="F25" s="37">
        <v>2184000</v>
      </c>
      <c r="G25" s="68" t="s">
        <v>239</v>
      </c>
      <c r="H25" s="38">
        <f t="shared" si="3"/>
        <v>-14085740</v>
      </c>
      <c r="I25" s="267"/>
      <c r="J25" s="37">
        <v>-14085740</v>
      </c>
      <c r="K25" s="68" t="s">
        <v>239</v>
      </c>
      <c r="L25" s="38">
        <f t="shared" si="4"/>
        <v>-14085740</v>
      </c>
      <c r="M25" s="258"/>
      <c r="N25" s="3">
        <f t="shared" si="5"/>
        <v>0</v>
      </c>
    </row>
    <row r="26" spans="1:14" ht="19" customHeight="1">
      <c r="A26" s="8" t="s">
        <v>6</v>
      </c>
      <c r="B26" s="179" t="s">
        <v>157</v>
      </c>
      <c r="C26" s="51" t="s">
        <v>80</v>
      </c>
      <c r="D26" s="78" t="s">
        <v>116</v>
      </c>
      <c r="E26" s="37">
        <v>-13198080</v>
      </c>
      <c r="F26" s="37"/>
      <c r="G26" s="251" t="s">
        <v>114</v>
      </c>
      <c r="H26" s="38">
        <f t="shared" si="3"/>
        <v>-13198080</v>
      </c>
      <c r="I26" s="267"/>
      <c r="J26" s="37">
        <v>-13198080</v>
      </c>
      <c r="K26" s="251" t="s">
        <v>114</v>
      </c>
      <c r="L26" s="38">
        <f t="shared" si="4"/>
        <v>-13198080</v>
      </c>
      <c r="M26" s="258"/>
      <c r="N26" s="3">
        <f t="shared" si="5"/>
        <v>0</v>
      </c>
    </row>
    <row r="27" spans="1:14" ht="19" customHeight="1">
      <c r="A27" s="8" t="s">
        <v>7</v>
      </c>
      <c r="B27" s="180" t="s">
        <v>158</v>
      </c>
      <c r="C27" s="51" t="s">
        <v>81</v>
      </c>
      <c r="D27" s="78" t="s">
        <v>124</v>
      </c>
      <c r="E27" s="37">
        <v>2217621</v>
      </c>
      <c r="F27" s="37"/>
      <c r="G27" s="68"/>
      <c r="H27" s="38">
        <f t="shared" si="3"/>
        <v>2217621</v>
      </c>
      <c r="I27" s="267"/>
      <c r="J27" s="37">
        <v>2217621</v>
      </c>
      <c r="K27" s="68"/>
      <c r="L27" s="38">
        <f t="shared" si="4"/>
        <v>2217621</v>
      </c>
      <c r="M27" s="258"/>
      <c r="N27" s="3">
        <f t="shared" si="5"/>
        <v>0</v>
      </c>
    </row>
    <row r="28" spans="1:14" ht="19" customHeight="1">
      <c r="A28" s="252" t="s">
        <v>198</v>
      </c>
      <c r="B28" s="172"/>
      <c r="C28" s="50" t="s">
        <v>82</v>
      </c>
      <c r="D28" s="78" t="s">
        <v>26</v>
      </c>
      <c r="E28" s="253" t="s">
        <v>199</v>
      </c>
      <c r="F28" s="92"/>
      <c r="G28" s="72"/>
      <c r="H28" s="254" t="s">
        <v>199</v>
      </c>
      <c r="I28" s="95"/>
      <c r="J28" s="255" t="s">
        <v>199</v>
      </c>
      <c r="K28" s="69"/>
      <c r="L28" s="255" t="s">
        <v>199</v>
      </c>
      <c r="M28" s="258"/>
      <c r="N28" s="4">
        <f t="shared" si="5"/>
        <v>0</v>
      </c>
    </row>
    <row r="29" spans="1:14" ht="19" customHeight="1">
      <c r="A29" s="8" t="s">
        <v>8</v>
      </c>
      <c r="B29" s="12"/>
      <c r="C29" s="51" t="s">
        <v>83</v>
      </c>
      <c r="D29" s="78" t="s">
        <v>125</v>
      </c>
      <c r="E29" s="3">
        <v>-11327598</v>
      </c>
      <c r="G29" s="69"/>
      <c r="H29" s="1">
        <f t="shared" si="3"/>
        <v>-11327598</v>
      </c>
      <c r="I29" s="95"/>
      <c r="J29" s="1">
        <v>-11327598</v>
      </c>
      <c r="K29" s="69"/>
      <c r="L29" s="38">
        <f t="shared" si="4"/>
        <v>-11327598</v>
      </c>
      <c r="M29" s="258"/>
      <c r="N29" s="3">
        <f t="shared" si="5"/>
        <v>0</v>
      </c>
    </row>
    <row r="30" spans="1:14" ht="19" customHeight="1">
      <c r="A30" s="8" t="s">
        <v>9</v>
      </c>
      <c r="B30" s="12"/>
      <c r="C30" s="51" t="s">
        <v>84</v>
      </c>
      <c r="D30" s="78" t="s">
        <v>126</v>
      </c>
      <c r="E30" s="3">
        <v>-8564140</v>
      </c>
      <c r="G30" s="69"/>
      <c r="H30" s="1">
        <f t="shared" si="3"/>
        <v>-8564140</v>
      </c>
      <c r="I30" s="95"/>
      <c r="J30" s="1">
        <v>-8564140</v>
      </c>
      <c r="K30" s="69"/>
      <c r="L30" s="38">
        <f t="shared" si="4"/>
        <v>-8564140</v>
      </c>
      <c r="M30" s="256" t="s">
        <v>55</v>
      </c>
      <c r="N30" s="3">
        <f t="shared" si="5"/>
        <v>0</v>
      </c>
    </row>
    <row r="31" spans="1:14" ht="19" customHeight="1">
      <c r="A31" s="8" t="s">
        <v>162</v>
      </c>
      <c r="B31" s="12"/>
      <c r="C31" s="51" t="s">
        <v>85</v>
      </c>
      <c r="D31" s="78" t="s">
        <v>128</v>
      </c>
      <c r="E31" s="3">
        <f>-83828721+65612092</f>
        <v>-18216629</v>
      </c>
      <c r="G31" s="69">
        <f>-E31</f>
        <v>18216629</v>
      </c>
      <c r="H31" s="1">
        <f t="shared" si="3"/>
        <v>0</v>
      </c>
      <c r="I31" s="95"/>
      <c r="J31" s="38">
        <f>-83828721+65612092</f>
        <v>-18216629</v>
      </c>
      <c r="K31" s="69">
        <f>-J31</f>
        <v>18216629</v>
      </c>
      <c r="L31" s="38">
        <f t="shared" si="4"/>
        <v>0</v>
      </c>
      <c r="M31" s="256"/>
      <c r="N31" s="3">
        <f t="shared" si="5"/>
        <v>0</v>
      </c>
    </row>
    <row r="32" spans="1:14" ht="19" customHeight="1">
      <c r="A32" s="59" t="s">
        <v>163</v>
      </c>
      <c r="B32" s="83"/>
      <c r="C32" s="84" t="s">
        <v>86</v>
      </c>
      <c r="D32" s="77" t="s">
        <v>32</v>
      </c>
      <c r="E32" s="60">
        <v>9.9999999999999995E-7</v>
      </c>
      <c r="F32" s="73"/>
      <c r="G32" s="70">
        <v>126713524</v>
      </c>
      <c r="H32" s="73">
        <f t="shared" si="3"/>
        <v>126713524.000001</v>
      </c>
      <c r="I32" s="95"/>
      <c r="J32" s="73">
        <v>9.9999999999999995E-7</v>
      </c>
      <c r="K32" s="70">
        <v>126713524</v>
      </c>
      <c r="L32" s="67">
        <f t="shared" si="4"/>
        <v>126713524.000001</v>
      </c>
      <c r="M32" s="256"/>
      <c r="N32" s="60">
        <f>IFERROR(L32*1,0)-IFERROR(H32*1,0)+0.000001</f>
        <v>9.9999999999999995E-7</v>
      </c>
    </row>
    <row r="33" spans="1:14" ht="19" customHeight="1">
      <c r="A33" s="8" t="s">
        <v>104</v>
      </c>
      <c r="B33" s="12"/>
      <c r="C33" s="51" t="s">
        <v>87</v>
      </c>
      <c r="D33" s="79" t="s">
        <v>127</v>
      </c>
      <c r="E33" s="3">
        <v>855989</v>
      </c>
      <c r="F33" s="38"/>
      <c r="G33" s="39" t="s">
        <v>39</v>
      </c>
      <c r="H33" s="37">
        <f t="shared" si="3"/>
        <v>855989</v>
      </c>
      <c r="I33" s="95"/>
      <c r="J33" s="38">
        <v>855989</v>
      </c>
      <c r="K33" s="39" t="s">
        <v>39</v>
      </c>
      <c r="L33" s="3">
        <f t="shared" si="4"/>
        <v>855989</v>
      </c>
      <c r="M33" s="256"/>
      <c r="N33" s="3">
        <f t="shared" ref="N33:N41" si="6">IFERROR(L33*1,0)-IFERROR(H33*1,0)</f>
        <v>0</v>
      </c>
    </row>
    <row r="34" spans="1:14" ht="19" customHeight="1">
      <c r="A34" s="8" t="s">
        <v>105</v>
      </c>
      <c r="B34" s="12"/>
      <c r="C34" s="51" t="s">
        <v>88</v>
      </c>
      <c r="D34" s="79" t="s">
        <v>25</v>
      </c>
      <c r="E34" s="3">
        <v>-7008143</v>
      </c>
      <c r="F34" s="38"/>
      <c r="G34" s="39" t="s">
        <v>21</v>
      </c>
      <c r="H34" s="37">
        <f t="shared" si="3"/>
        <v>-7008143</v>
      </c>
      <c r="I34" s="95"/>
      <c r="J34" s="38">
        <v>-7008143</v>
      </c>
      <c r="K34" s="39" t="s">
        <v>21</v>
      </c>
      <c r="L34" s="3">
        <f t="shared" si="4"/>
        <v>-7008143</v>
      </c>
      <c r="M34" s="256"/>
      <c r="N34" s="3">
        <f t="shared" si="6"/>
        <v>0</v>
      </c>
    </row>
    <row r="35" spans="1:14" ht="19" customHeight="1">
      <c r="A35" s="8" t="s">
        <v>12</v>
      </c>
      <c r="B35" s="12"/>
      <c r="C35" s="51" t="s">
        <v>89</v>
      </c>
      <c r="D35" s="79" t="s">
        <v>123</v>
      </c>
      <c r="E35" s="3">
        <v>9100432</v>
      </c>
      <c r="F35" s="38">
        <f>-F36</f>
        <v>-4817903</v>
      </c>
      <c r="G35" s="39" t="s">
        <v>43</v>
      </c>
      <c r="H35" s="37">
        <f t="shared" si="3"/>
        <v>4282529</v>
      </c>
      <c r="I35" s="95"/>
      <c r="J35" s="38">
        <v>4282529</v>
      </c>
      <c r="K35" s="39" t="s">
        <v>43</v>
      </c>
      <c r="L35" s="3">
        <f t="shared" si="4"/>
        <v>4282529</v>
      </c>
      <c r="M35" s="256"/>
      <c r="N35" s="3">
        <f t="shared" si="6"/>
        <v>0</v>
      </c>
    </row>
    <row r="36" spans="1:14" ht="19" customHeight="1">
      <c r="A36" s="8" t="s">
        <v>106</v>
      </c>
      <c r="B36" s="12"/>
      <c r="C36" s="51" t="s">
        <v>90</v>
      </c>
      <c r="D36" s="79" t="s">
        <v>127</v>
      </c>
      <c r="E36" s="3">
        <v>-4817903</v>
      </c>
      <c r="F36" s="38">
        <f>-E36</f>
        <v>4817903</v>
      </c>
      <c r="G36" s="39" t="s">
        <v>44</v>
      </c>
      <c r="H36" s="37">
        <f t="shared" si="3"/>
        <v>0</v>
      </c>
      <c r="I36" s="95"/>
      <c r="J36" s="38">
        <v>0</v>
      </c>
      <c r="K36" s="39" t="s">
        <v>44</v>
      </c>
      <c r="L36" s="3">
        <f t="shared" si="4"/>
        <v>0</v>
      </c>
      <c r="M36" s="256"/>
      <c r="N36" s="3">
        <f t="shared" si="6"/>
        <v>0</v>
      </c>
    </row>
    <row r="37" spans="1:14" ht="19" customHeight="1">
      <c r="A37" s="8" t="s">
        <v>107</v>
      </c>
      <c r="B37" s="12"/>
      <c r="C37" s="51" t="s">
        <v>91</v>
      </c>
      <c r="D37" s="77" t="s">
        <v>32</v>
      </c>
      <c r="E37" s="3">
        <v>-22055927</v>
      </c>
      <c r="F37" s="38"/>
      <c r="G37" s="39" t="s">
        <v>37</v>
      </c>
      <c r="H37" s="37">
        <f t="shared" si="3"/>
        <v>-22055927</v>
      </c>
      <c r="I37" s="95"/>
      <c r="J37" s="38">
        <v>-22055927</v>
      </c>
      <c r="K37" s="39" t="s">
        <v>37</v>
      </c>
      <c r="L37" s="3">
        <f t="shared" si="4"/>
        <v>-22055927</v>
      </c>
      <c r="M37" s="256"/>
      <c r="N37" s="3">
        <f t="shared" si="6"/>
        <v>0</v>
      </c>
    </row>
    <row r="38" spans="1:14" ht="19" customHeight="1" thickBot="1">
      <c r="A38" s="9" t="s">
        <v>108</v>
      </c>
      <c r="B38" s="74"/>
      <c r="C38" s="54" t="s">
        <v>92</v>
      </c>
      <c r="D38" s="77" t="s">
        <v>126</v>
      </c>
      <c r="E38" s="6">
        <v>-351147</v>
      </c>
      <c r="F38" s="75"/>
      <c r="G38" s="39" t="s">
        <v>40</v>
      </c>
      <c r="H38" s="93">
        <f t="shared" si="3"/>
        <v>-351147</v>
      </c>
      <c r="I38" s="95"/>
      <c r="J38" s="75">
        <v>-351147</v>
      </c>
      <c r="K38" s="39" t="s">
        <v>40</v>
      </c>
      <c r="L38" s="6">
        <f t="shared" si="4"/>
        <v>-351147</v>
      </c>
      <c r="M38" s="256"/>
      <c r="N38" s="6">
        <f t="shared" si="6"/>
        <v>0</v>
      </c>
    </row>
    <row r="39" spans="1:14" ht="19" customHeight="1" thickTop="1" thickBot="1">
      <c r="A39" s="8" t="s">
        <v>54</v>
      </c>
      <c r="B39" s="12"/>
      <c r="C39" s="51" t="s">
        <v>93</v>
      </c>
      <c r="D39" s="77" t="s">
        <v>123</v>
      </c>
      <c r="E39" s="3">
        <f>SUM(E20:E38)</f>
        <v>115481726.00000101</v>
      </c>
      <c r="F39" s="38">
        <f>SUM(F20:F38)</f>
        <v>2184000</v>
      </c>
      <c r="G39" s="109">
        <f>SUM(G20:G38)+0.000001</f>
        <v>9.9999999999999995E-7</v>
      </c>
      <c r="H39" s="37">
        <f>SUM(H20:H38)</f>
        <v>117665726.00000101</v>
      </c>
      <c r="I39" s="95"/>
      <c r="J39" s="1">
        <f>SUM(J20:J38)</f>
        <v>117665726.00000101</v>
      </c>
      <c r="K39" s="110">
        <f>SUM(K20:K38)+0.000001</f>
        <v>9.9999999999999995E-7</v>
      </c>
      <c r="L39" s="38">
        <f>SUM(L20:L38)</f>
        <v>117665726.00000101</v>
      </c>
      <c r="M39" s="256"/>
      <c r="N39" s="3">
        <f t="shared" si="6"/>
        <v>0</v>
      </c>
    </row>
    <row r="40" spans="1:14" ht="19" customHeight="1" thickTop="1">
      <c r="A40" s="8" t="s">
        <v>52</v>
      </c>
      <c r="B40" s="12"/>
      <c r="C40" s="51" t="s">
        <v>94</v>
      </c>
      <c r="D40" s="77" t="s">
        <v>32</v>
      </c>
      <c r="E40" s="3">
        <v>-76488658</v>
      </c>
      <c r="F40" s="38">
        <v>-2184000</v>
      </c>
      <c r="G40" s="57" t="s">
        <v>111</v>
      </c>
      <c r="H40" s="37">
        <f>SUM(E40:G40)</f>
        <v>-78672658</v>
      </c>
      <c r="I40" s="95"/>
      <c r="J40" s="38">
        <v>-78672658</v>
      </c>
      <c r="K40" s="57" t="s">
        <v>111</v>
      </c>
      <c r="L40" s="3">
        <f>SUM(J40:K40)</f>
        <v>-78672658</v>
      </c>
      <c r="M40" s="256"/>
      <c r="N40" s="3">
        <f t="shared" si="6"/>
        <v>0</v>
      </c>
    </row>
    <row r="41" spans="1:14" ht="19" customHeight="1">
      <c r="A41" s="9" t="s">
        <v>53</v>
      </c>
      <c r="B41" s="74"/>
      <c r="C41" s="54" t="s">
        <v>95</v>
      </c>
      <c r="D41" s="80" t="s">
        <v>122</v>
      </c>
      <c r="E41" s="6">
        <v>-4948536</v>
      </c>
      <c r="F41" s="75"/>
      <c r="G41" s="58" t="s">
        <v>112</v>
      </c>
      <c r="H41" s="93">
        <f>SUM(E41:G41)</f>
        <v>-4948536</v>
      </c>
      <c r="I41" s="95"/>
      <c r="J41" s="75">
        <v>-4948536</v>
      </c>
      <c r="K41" s="58" t="s">
        <v>112</v>
      </c>
      <c r="L41" s="6">
        <f>SUM(J41:K41)</f>
        <v>-4948536</v>
      </c>
      <c r="M41" s="256"/>
      <c r="N41" s="6">
        <f t="shared" si="6"/>
        <v>0</v>
      </c>
    </row>
    <row r="42" spans="1:14" ht="19" customHeight="1">
      <c r="A42" s="8" t="s">
        <v>10</v>
      </c>
      <c r="B42" s="12"/>
      <c r="C42" s="51" t="s">
        <v>96</v>
      </c>
      <c r="D42" s="80" t="s">
        <v>25</v>
      </c>
      <c r="E42" s="3">
        <f>ROUND(SUM(E39:E41),0)</f>
        <v>34044532</v>
      </c>
      <c r="F42" s="38">
        <f>ROUND(SUM(F39:F41),0)</f>
        <v>0</v>
      </c>
      <c r="G42" s="3">
        <f>ROUND(SUM(G39:G41),0)</f>
        <v>0</v>
      </c>
      <c r="H42" s="37">
        <f>ROUND(SUM(H39:H41),0)</f>
        <v>34044532</v>
      </c>
      <c r="I42" s="95"/>
      <c r="J42" s="38">
        <f>ROUND(SUM(J39:J41),0)</f>
        <v>34044532</v>
      </c>
      <c r="K42" s="3">
        <f>ROUND(SUM(K39:K41),0)</f>
        <v>0</v>
      </c>
      <c r="L42" s="3">
        <f>ROUND(SUM(L39:L41),0)</f>
        <v>34044532</v>
      </c>
      <c r="M42" s="256"/>
      <c r="N42" s="3">
        <f>ROUND(SUM(N39:N41),0)</f>
        <v>0</v>
      </c>
    </row>
    <row r="43" spans="1:14" ht="19" customHeight="1">
      <c r="A43" s="9" t="s">
        <v>11</v>
      </c>
      <c r="B43" s="74"/>
      <c r="C43" s="54" t="s">
        <v>97</v>
      </c>
      <c r="D43" s="80" t="s">
        <v>123</v>
      </c>
      <c r="E43" s="6">
        <v>129320545</v>
      </c>
      <c r="F43" s="270" t="s">
        <v>145</v>
      </c>
      <c r="G43" s="271"/>
      <c r="H43" s="93">
        <f>SUM(E43:G43)</f>
        <v>129320545</v>
      </c>
      <c r="I43" s="95"/>
      <c r="J43" s="75">
        <v>129320545</v>
      </c>
      <c r="K43" s="105" t="s">
        <v>146</v>
      </c>
      <c r="L43" s="6">
        <f>SUM(J43:K43)</f>
        <v>129320545</v>
      </c>
      <c r="M43" s="256"/>
      <c r="N43" s="6">
        <f>IFERROR(L43*1,0)-IFERROR(H43*1,0)</f>
        <v>0</v>
      </c>
    </row>
    <row r="44" spans="1:14" ht="19" customHeight="1">
      <c r="A44" s="61" t="s">
        <v>113</v>
      </c>
      <c r="B44" s="74"/>
      <c r="C44" s="54" t="s">
        <v>98</v>
      </c>
      <c r="D44" s="81" t="s">
        <v>127</v>
      </c>
      <c r="E44" s="6">
        <f>SUM(E42:E43)</f>
        <v>163365077</v>
      </c>
      <c r="F44" s="75">
        <f>SUM(F42:F43)</f>
        <v>0</v>
      </c>
      <c r="G44" s="6">
        <f t="shared" ref="G44:H44" si="7">SUM(G42:G43)</f>
        <v>0</v>
      </c>
      <c r="H44" s="93">
        <f t="shared" si="7"/>
        <v>163365077</v>
      </c>
      <c r="I44" s="95"/>
      <c r="J44" s="75">
        <f t="shared" ref="J44:L44" si="8">SUM(J42:J43)</f>
        <v>163365077</v>
      </c>
      <c r="K44" s="6">
        <f t="shared" si="8"/>
        <v>0</v>
      </c>
      <c r="L44" s="6">
        <f t="shared" si="8"/>
        <v>163365077</v>
      </c>
      <c r="M44" s="256"/>
      <c r="N44" s="6">
        <f>IFERROR(L44*1,0)-IFERROR(H44*1,0)</f>
        <v>0</v>
      </c>
    </row>
    <row r="45" spans="1:14" ht="17" customHeight="1">
      <c r="A45" s="23" t="s">
        <v>56</v>
      </c>
      <c r="B45" s="23" t="s">
        <v>25</v>
      </c>
      <c r="C45" s="54" t="s">
        <v>99</v>
      </c>
      <c r="E45" s="23" t="s">
        <v>152</v>
      </c>
      <c r="F45" s="76" t="s">
        <v>153</v>
      </c>
      <c r="G45" s="23" t="s">
        <v>154</v>
      </c>
      <c r="H45" s="94" t="s">
        <v>115</v>
      </c>
      <c r="I45" s="95"/>
      <c r="J45" s="76" t="s">
        <v>155</v>
      </c>
      <c r="K45" s="23" t="s">
        <v>156</v>
      </c>
      <c r="L45" s="30" t="s">
        <v>28</v>
      </c>
      <c r="M45" s="256"/>
      <c r="N45" s="23" t="s">
        <v>201</v>
      </c>
    </row>
    <row r="46" spans="1:14" ht="19" customHeight="1">
      <c r="A46" s="27" t="s">
        <v>32</v>
      </c>
      <c r="B46" s="27"/>
      <c r="E46" s="27"/>
      <c r="F46" s="27"/>
      <c r="G46" s="27"/>
      <c r="H46" s="27"/>
      <c r="J46" s="27"/>
      <c r="K46" s="27"/>
      <c r="L46" s="27"/>
      <c r="N46" s="27"/>
    </row>
    <row r="47" spans="1:14" ht="19" customHeight="1">
      <c r="A47" s="2" t="s">
        <v>32</v>
      </c>
      <c r="E47" s="1">
        <f>97752986+65612091</f>
        <v>163365077</v>
      </c>
      <c r="F47" s="1">
        <v>0</v>
      </c>
      <c r="G47" s="1">
        <v>0</v>
      </c>
      <c r="H47" s="1">
        <f>97752986+65612091</f>
        <v>163365077</v>
      </c>
      <c r="J47" s="1">
        <f>97752986+65612091</f>
        <v>163365077</v>
      </c>
      <c r="K47" s="1">
        <v>0</v>
      </c>
      <c r="L47" s="1">
        <f>97752986+65612091</f>
        <v>163365077</v>
      </c>
      <c r="N47" s="1">
        <f>IFERROR(L47*1,0)-IFERROR(H47*1,0)</f>
        <v>0</v>
      </c>
    </row>
    <row r="48" spans="1:14" ht="19" customHeight="1">
      <c r="A48" s="2" t="s">
        <v>32</v>
      </c>
      <c r="E48" s="1">
        <f>ROUND(E44-E47,0)</f>
        <v>0</v>
      </c>
      <c r="F48" s="1">
        <f t="shared" ref="F48" si="9">ROUND(F44-F47,0)</f>
        <v>0</v>
      </c>
      <c r="G48" s="1">
        <f t="shared" ref="G48:H48" si="10">ROUND(G44-G47,0)</f>
        <v>0</v>
      </c>
      <c r="H48" s="1">
        <f t="shared" si="10"/>
        <v>0</v>
      </c>
      <c r="J48" s="1">
        <f>ROUND(J44-J47,0)</f>
        <v>0</v>
      </c>
      <c r="K48" s="1">
        <f>ROUND(K44-K47,0)</f>
        <v>0</v>
      </c>
      <c r="L48" s="1">
        <f>ROUND(L44-L47,0)</f>
        <v>0</v>
      </c>
      <c r="N48" s="1">
        <f t="shared" ref="N48" si="11">ROUND(N44-N47,0)</f>
        <v>0</v>
      </c>
    </row>
    <row r="49" spans="1:1" ht="19" customHeight="1">
      <c r="A49" s="2" t="s">
        <v>32</v>
      </c>
    </row>
    <row r="50" spans="1:1" ht="19" customHeight="1">
      <c r="A50" s="2" t="s">
        <v>32</v>
      </c>
    </row>
    <row r="51" spans="1:1" ht="19" customHeight="1">
      <c r="A51" s="2" t="s">
        <v>32</v>
      </c>
    </row>
  </sheetData>
  <mergeCells count="10">
    <mergeCell ref="F43:G43"/>
    <mergeCell ref="M30:M45"/>
    <mergeCell ref="M2:M9"/>
    <mergeCell ref="M11:M29"/>
    <mergeCell ref="I1:I27"/>
    <mergeCell ref="A18:C18"/>
    <mergeCell ref="A19:B19"/>
    <mergeCell ref="E18:H18"/>
    <mergeCell ref="G12:G15"/>
    <mergeCell ref="K12:K15"/>
  </mergeCells>
  <conditionalFormatting sqref="A1:P1048576">
    <cfRule type="cellIs" dxfId="3" priority="35" operator="equal">
      <formula>0</formula>
    </cfRule>
    <cfRule type="cellIs" dxfId="2" priority="36" operator="lessThan">
      <formula>0</formula>
    </cfRule>
  </conditionalFormatting>
  <printOptions verticalCentered="1"/>
  <pageMargins left="0.25" right="0.25" top="0.25" bottom="0.25" header="0.3" footer="0.3"/>
  <pageSetup scale="70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665-D29F-FE40-AF09-EF947630E04A}">
  <sheetPr>
    <tabColor rgb="FFEFFFC4"/>
  </sheetPr>
  <dimension ref="A1:Z51"/>
  <sheetViews>
    <sheetView zoomScaleNormal="100" workbookViewId="0"/>
  </sheetViews>
  <sheetFormatPr baseColWidth="10" defaultColWidth="13.83203125" defaultRowHeight="19" customHeight="1"/>
  <cols>
    <col min="1" max="1" width="30.1640625" style="2" customWidth="1"/>
    <col min="2" max="2" width="20.1640625" style="5" customWidth="1"/>
    <col min="3" max="3" width="3.1640625" style="5" customWidth="1"/>
    <col min="4" max="4" width="2.83203125" style="167" customWidth="1"/>
    <col min="5" max="5" width="15" style="1" customWidth="1"/>
    <col min="6" max="6" width="14.1640625" style="1" customWidth="1"/>
    <col min="7" max="7" width="14.33203125" style="1" customWidth="1"/>
    <col min="8" max="8" width="14.1640625" style="1" customWidth="1"/>
    <col min="9" max="9" width="4.1640625" style="22" customWidth="1"/>
    <col min="10" max="10" width="15" style="1" customWidth="1"/>
    <col min="11" max="11" width="14.33203125" style="1" customWidth="1"/>
    <col min="12" max="12" width="14.1640625" style="1" customWidth="1"/>
    <col min="13" max="13" width="4.1640625" style="22" customWidth="1"/>
    <col min="14" max="14" width="13.83203125" style="1" customWidth="1"/>
    <col min="15" max="17" width="13.83203125" style="1"/>
    <col min="21" max="16384" width="13.83203125" style="1"/>
  </cols>
  <sheetData>
    <row r="1" spans="1:26" ht="19" customHeight="1">
      <c r="A1" s="7" t="s">
        <v>1</v>
      </c>
      <c r="B1" s="1"/>
      <c r="C1" s="47" t="s">
        <v>57</v>
      </c>
      <c r="D1" s="167" t="s">
        <v>32</v>
      </c>
      <c r="E1" s="43" t="s">
        <v>18</v>
      </c>
      <c r="F1" s="18" t="s">
        <v>150</v>
      </c>
      <c r="G1" s="40" t="s">
        <v>140</v>
      </c>
      <c r="H1" s="101" t="s">
        <v>136</v>
      </c>
      <c r="I1" s="267" t="s">
        <v>33</v>
      </c>
      <c r="J1" s="43" t="s">
        <v>18</v>
      </c>
      <c r="K1" s="40" t="s">
        <v>143</v>
      </c>
      <c r="L1" s="101" t="s">
        <v>139</v>
      </c>
      <c r="M1" s="258" t="str">
        <f ca="1">"©"&amp;RIGHT("0"&amp;MONTH(NOW()),2)&amp;"/"&amp;RIGHT("0"&amp;DAY(NOW())   +   0,2)&amp;"/"&amp;YEAR(NOW())&amp;" LAWRENCE GERARD BRUNN, CPA (PA), MBA"</f>
        <v>©07/15/2025 LAWRENCE GERARD BRUNN, CPA (PA), MBA</v>
      </c>
      <c r="N1" s="31" t="str">
        <f>"COLUMN "&amp;L17&amp;" "</f>
        <v xml:space="preserve">COLUMN L </v>
      </c>
      <c r="P1" s="1">
        <f>COUNTIF(E48:N48,0)-8</f>
        <v>0</v>
      </c>
    </row>
    <row r="2" spans="1:26" ht="19" customHeight="1">
      <c r="A2" s="10" t="s">
        <v>4</v>
      </c>
      <c r="B2" s="1"/>
      <c r="C2" s="48" t="s">
        <v>58</v>
      </c>
      <c r="E2" s="96" t="s">
        <v>15</v>
      </c>
      <c r="F2" s="19" t="s">
        <v>151</v>
      </c>
      <c r="G2" s="41" t="s">
        <v>141</v>
      </c>
      <c r="H2" s="103" t="s">
        <v>135</v>
      </c>
      <c r="I2" s="267"/>
      <c r="J2" s="96" t="s">
        <v>15</v>
      </c>
      <c r="K2" s="41" t="s">
        <v>141</v>
      </c>
      <c r="L2" s="103" t="s">
        <v>135</v>
      </c>
      <c r="M2" s="258"/>
      <c r="N2" s="32" t="s">
        <v>30</v>
      </c>
    </row>
    <row r="3" spans="1:26" ht="19" customHeight="1">
      <c r="A3" s="7" t="s">
        <v>2</v>
      </c>
      <c r="B3" s="187" t="s">
        <v>204</v>
      </c>
      <c r="C3" s="48" t="s">
        <v>59</v>
      </c>
      <c r="E3" s="97" t="s">
        <v>17</v>
      </c>
      <c r="F3" s="20" t="s">
        <v>109</v>
      </c>
      <c r="G3" s="41" t="s">
        <v>144</v>
      </c>
      <c r="H3" s="20" t="s">
        <v>41</v>
      </c>
      <c r="I3" s="267"/>
      <c r="J3" s="97" t="s">
        <v>17</v>
      </c>
      <c r="K3" s="41" t="s">
        <v>144</v>
      </c>
      <c r="L3" s="20" t="s">
        <v>41</v>
      </c>
      <c r="M3" s="258"/>
      <c r="N3" s="32" t="s">
        <v>23</v>
      </c>
    </row>
    <row r="4" spans="1:26" ht="19" customHeight="1">
      <c r="A4" s="10" t="s">
        <v>3</v>
      </c>
      <c r="B4" s="188" t="s">
        <v>205</v>
      </c>
      <c r="C4" s="48" t="s">
        <v>60</v>
      </c>
      <c r="E4" s="98" t="s">
        <v>16</v>
      </c>
      <c r="F4" s="20" t="s">
        <v>148</v>
      </c>
      <c r="G4" s="41" t="s">
        <v>142</v>
      </c>
      <c r="H4" s="20" t="s">
        <v>137</v>
      </c>
      <c r="I4" s="267"/>
      <c r="J4" s="98" t="s">
        <v>16</v>
      </c>
      <c r="K4" s="41" t="s">
        <v>142</v>
      </c>
      <c r="L4" s="20" t="s">
        <v>137</v>
      </c>
      <c r="M4" s="258"/>
      <c r="N4" s="32" t="s">
        <v>24</v>
      </c>
    </row>
    <row r="5" spans="1:26" ht="19" customHeight="1">
      <c r="A5" s="7" t="s">
        <v>0</v>
      </c>
      <c r="B5" s="118" t="s">
        <v>175</v>
      </c>
      <c r="C5" s="48" t="s">
        <v>61</v>
      </c>
      <c r="E5" s="45" t="s">
        <v>120</v>
      </c>
      <c r="F5" s="20" t="s">
        <v>147</v>
      </c>
      <c r="G5" s="41" t="s">
        <v>19</v>
      </c>
      <c r="H5" s="20" t="s">
        <v>37</v>
      </c>
      <c r="I5" s="267"/>
      <c r="J5" s="45" t="s">
        <v>120</v>
      </c>
      <c r="K5" s="41" t="s">
        <v>19</v>
      </c>
      <c r="L5" s="20" t="s">
        <v>37</v>
      </c>
      <c r="M5" s="258"/>
      <c r="N5" s="32" t="s">
        <v>30</v>
      </c>
    </row>
    <row r="6" spans="1:26" ht="19" customHeight="1">
      <c r="A6" s="10" t="s">
        <v>168</v>
      </c>
      <c r="B6" s="118" t="s">
        <v>179</v>
      </c>
      <c r="C6" s="48" t="s">
        <v>62</v>
      </c>
      <c r="E6" s="45" t="s">
        <v>42</v>
      </c>
      <c r="F6" s="20" t="s">
        <v>149</v>
      </c>
      <c r="G6" s="41" t="s">
        <v>20</v>
      </c>
      <c r="H6" s="20" t="s">
        <v>38</v>
      </c>
      <c r="I6" s="267"/>
      <c r="J6" s="45" t="s">
        <v>42</v>
      </c>
      <c r="K6" s="41" t="s">
        <v>20</v>
      </c>
      <c r="L6" s="20" t="s">
        <v>38</v>
      </c>
      <c r="M6" s="258"/>
      <c r="N6" s="32" t="s">
        <v>29</v>
      </c>
    </row>
    <row r="7" spans="1:26" ht="19" customHeight="1">
      <c r="A7" s="44" t="s">
        <v>184</v>
      </c>
      <c r="B7" s="108" t="s">
        <v>132</v>
      </c>
      <c r="C7" s="49" t="s">
        <v>63</v>
      </c>
      <c r="E7" s="46" t="s">
        <v>114</v>
      </c>
      <c r="F7" s="21" t="s">
        <v>110</v>
      </c>
      <c r="G7" s="42" t="s">
        <v>30</v>
      </c>
      <c r="H7" s="21" t="s">
        <v>138</v>
      </c>
      <c r="I7" s="267"/>
      <c r="J7" s="46" t="s">
        <v>114</v>
      </c>
      <c r="K7" s="42" t="s">
        <v>30</v>
      </c>
      <c r="L7" s="21" t="s">
        <v>138</v>
      </c>
      <c r="M7" s="258"/>
      <c r="N7" s="33" t="str">
        <f>"COLUMN "&amp;H17&amp;" "</f>
        <v xml:space="preserve">COLUMN H </v>
      </c>
      <c r="Q7" s="35"/>
    </row>
    <row r="8" spans="1:26" ht="20" customHeight="1">
      <c r="A8" s="184" t="s">
        <v>35</v>
      </c>
      <c r="B8" s="185"/>
      <c r="C8" s="50" t="s">
        <v>64</v>
      </c>
      <c r="E8" s="4">
        <f>IFERROR('4'!E8*1,0)-IFERROR('2'!E8*1,0)</f>
        <v>65612091</v>
      </c>
      <c r="F8" s="4">
        <f>IFERROR('4'!F8*1,0)-IFERROR('2'!F8*1,0)</f>
        <v>0</v>
      </c>
      <c r="G8" s="4">
        <f>IFERROR('4'!G8*1,0)-IFERROR('2'!G8*1,0)</f>
        <v>0</v>
      </c>
      <c r="H8" s="4">
        <f>IFERROR('4'!H8*1,0)-IFERROR('2'!H8*1,0)</f>
        <v>65612091</v>
      </c>
      <c r="I8" s="267"/>
      <c r="J8" s="4">
        <f>IFERROR('4'!J8*1,0)-IFERROR('2'!J8*1,0)</f>
        <v>131224182</v>
      </c>
      <c r="K8" s="4">
        <f>IFERROR('4'!K8*1,0)-IFERROR('2'!K8*1,0)</f>
        <v>0</v>
      </c>
      <c r="L8" s="4">
        <f>IFERROR('4'!L8*1,0)-IFERROR('2'!L8*1,0)</f>
        <v>131224182</v>
      </c>
      <c r="M8" s="258"/>
      <c r="N8" s="4">
        <f>IFERROR('4'!N8*1,0)-IFERROR('2'!N8*1,0)</f>
        <v>65612091</v>
      </c>
      <c r="Q8" s="29"/>
      <c r="U8" s="36"/>
      <c r="V8" s="36"/>
      <c r="X8" s="28"/>
      <c r="Y8" s="28"/>
      <c r="Z8" s="28"/>
    </row>
    <row r="9" spans="1:26" ht="20" customHeight="1">
      <c r="A9" s="8" t="s">
        <v>121</v>
      </c>
      <c r="B9" s="24"/>
      <c r="C9" s="51" t="s">
        <v>65</v>
      </c>
      <c r="E9" s="3">
        <f>IFERROR('4'!E9*1,0)-IFERROR('2'!E9*1,0)</f>
        <v>0</v>
      </c>
      <c r="F9" s="3">
        <f>IFERROR('4'!F9*1,0)-IFERROR('2'!F9*1,0)</f>
        <v>0</v>
      </c>
      <c r="G9" s="3">
        <f>IFERROR('4'!G9*1,0)-IFERROR('2'!G9*1,0)</f>
        <v>0</v>
      </c>
      <c r="H9" s="3">
        <f>IFERROR('4'!H9*1,0)-IFERROR('2'!H9*1,0)</f>
        <v>0</v>
      </c>
      <c r="I9" s="267"/>
      <c r="J9" s="3">
        <f>IFERROR('4'!J9*1,0)-IFERROR('2'!J9*1,0)</f>
        <v>0</v>
      </c>
      <c r="K9" s="3">
        <f>IFERROR('4'!K9*1,0)-IFERROR('2'!K9*1,0)</f>
        <v>0</v>
      </c>
      <c r="L9" s="3">
        <f>IFERROR('4'!L9*1,0)-IFERROR('2'!L9*1,0)</f>
        <v>0</v>
      </c>
      <c r="M9" s="258"/>
      <c r="N9" s="3">
        <f>IFERROR('4'!N9*1,0)-IFERROR('2'!N9*1,0)</f>
        <v>0</v>
      </c>
      <c r="Q9" s="29"/>
      <c r="U9" s="36"/>
      <c r="V9" s="36"/>
      <c r="W9" s="28"/>
      <c r="X9" s="28"/>
      <c r="Y9" s="28"/>
      <c r="Z9" s="28"/>
    </row>
    <row r="10" spans="1:26" ht="20" customHeight="1">
      <c r="A10" s="14" t="s">
        <v>36</v>
      </c>
      <c r="B10" s="25"/>
      <c r="C10" s="50" t="s">
        <v>66</v>
      </c>
      <c r="E10" s="4">
        <f>IFERROR('4'!E10*1,0)-IFERROR('2'!E10*1,0)</f>
        <v>0</v>
      </c>
      <c r="F10" s="4">
        <f>IFERROR('4'!F10*1,0)-IFERROR('2'!F10*1,0)</f>
        <v>-65612091</v>
      </c>
      <c r="G10" s="4">
        <f>IFERROR('4'!G10*1,0)-IFERROR('2'!G10*1,0)</f>
        <v>65612091</v>
      </c>
      <c r="H10" s="4">
        <f>IFERROR('4'!H10*1,0)-IFERROR('2'!H10*1,0)</f>
        <v>0</v>
      </c>
      <c r="I10" s="267"/>
      <c r="J10" s="4">
        <f>IFERROR('4'!J10*1,0)-IFERROR('2'!J10*1,0)</f>
        <v>-65612091</v>
      </c>
      <c r="K10" s="4">
        <f>IFERROR('4'!K10*1,0)-IFERROR('2'!K10*1,0)</f>
        <v>0</v>
      </c>
      <c r="L10" s="4">
        <f>IFERROR('4'!L10*1,0)-IFERROR('2'!L10*1,0)</f>
        <v>-65612091</v>
      </c>
      <c r="M10" s="258"/>
      <c r="N10" s="4">
        <f>IFERROR('4'!N10*1,0)-IFERROR('2'!N10*1,0)</f>
        <v>-65612091</v>
      </c>
      <c r="Q10" s="29"/>
      <c r="U10" s="36"/>
      <c r="V10" s="36"/>
      <c r="W10" s="28"/>
      <c r="X10" s="28"/>
      <c r="Y10" s="28"/>
      <c r="Z10" s="28"/>
    </row>
    <row r="11" spans="1:26" ht="20" customHeight="1">
      <c r="A11" s="8" t="s">
        <v>13</v>
      </c>
      <c r="B11" s="24"/>
      <c r="C11" s="51" t="s">
        <v>67</v>
      </c>
      <c r="E11" s="3">
        <f>IFERROR('4'!E11*1,0)-IFERROR('2'!E11*1,0)</f>
        <v>0</v>
      </c>
      <c r="F11" s="3">
        <f>IFERROR('4'!F11*1,0)-IFERROR('2'!F11*1,0)</f>
        <v>0</v>
      </c>
      <c r="G11" s="3">
        <f>IFERROR('4'!G11*1,0)-IFERROR('2'!G11*1,0)</f>
        <v>0</v>
      </c>
      <c r="H11" s="3">
        <f>IFERROR('4'!H11*1,0)-IFERROR('2'!H11*1,0)</f>
        <v>0</v>
      </c>
      <c r="I11" s="267"/>
      <c r="J11" s="3">
        <f>IFERROR('4'!J11*1,0)-IFERROR('2'!J11*1,0)</f>
        <v>0</v>
      </c>
      <c r="K11" s="3">
        <f>IFERROR('4'!K11*1,0)-IFERROR('2'!K11*1,0)</f>
        <v>0</v>
      </c>
      <c r="L11" s="3">
        <f>IFERROR('4'!L11*1,0)-IFERROR('2'!L11*1,0)</f>
        <v>0</v>
      </c>
      <c r="M11" s="258"/>
      <c r="N11" s="3">
        <f>IFERROR('4'!N11*1,0)-IFERROR('2'!N11*1,0)</f>
        <v>0</v>
      </c>
      <c r="P11" s="34"/>
      <c r="Q11" s="35"/>
    </row>
    <row r="12" spans="1:26" ht="20" customHeight="1">
      <c r="A12" s="8" t="s">
        <v>51</v>
      </c>
      <c r="B12" s="24"/>
      <c r="C12" s="51" t="s">
        <v>68</v>
      </c>
      <c r="E12" s="3">
        <f>IFERROR('4'!E12*1,0)-IFERROR('2'!E12*1,0)</f>
        <v>0</v>
      </c>
      <c r="F12" s="3">
        <f>IFERROR('4'!F12*1,0)-IFERROR('2'!F12*1,0)</f>
        <v>0</v>
      </c>
      <c r="G12" s="3">
        <f>IFERROR('4'!G12*1,0)-IFERROR('2'!G12*1,0)</f>
        <v>0</v>
      </c>
      <c r="H12" s="3">
        <f>IFERROR('4'!H12*1,0)-IFERROR('2'!H12*1,0)</f>
        <v>0</v>
      </c>
      <c r="I12" s="267"/>
      <c r="J12" s="3">
        <f>IFERROR('4'!J12*1,0)-IFERROR('2'!J12*1,0)</f>
        <v>0</v>
      </c>
      <c r="K12" s="3">
        <f>IFERROR('4'!K12*1,0)-IFERROR('2'!K12*1,0)</f>
        <v>0</v>
      </c>
      <c r="L12" s="3">
        <f>IFERROR('4'!L12*1,0)-IFERROR('2'!L12*1,0)</f>
        <v>0</v>
      </c>
      <c r="M12" s="258"/>
      <c r="N12" s="3">
        <f>IFERROR('4'!N12*1,0)-IFERROR('2'!N12*1,0)</f>
        <v>0</v>
      </c>
    </row>
    <row r="13" spans="1:26" ht="20" customHeight="1">
      <c r="A13" s="11" t="s">
        <v>14</v>
      </c>
      <c r="B13" s="24"/>
      <c r="C13" s="51" t="s">
        <v>69</v>
      </c>
      <c r="E13" s="3">
        <f>IFERROR('4'!E13*1,0)-IFERROR('2'!E13*1,0)</f>
        <v>0</v>
      </c>
      <c r="F13" s="3">
        <f>IFERROR('4'!F13*1,0)-IFERROR('2'!F13*1,0)</f>
        <v>0</v>
      </c>
      <c r="G13" s="3">
        <f>IFERROR('4'!G13*1,0)-IFERROR('2'!G13*1,0)</f>
        <v>0</v>
      </c>
      <c r="H13" s="3">
        <f>IFERROR('4'!H13*1,0)-IFERROR('2'!H13*1,0)</f>
        <v>0</v>
      </c>
      <c r="I13" s="267"/>
      <c r="J13" s="3">
        <f>IFERROR('4'!J13*1,0)-IFERROR('2'!J13*1,0)</f>
        <v>0</v>
      </c>
      <c r="K13" s="3">
        <f>IFERROR('4'!K13*1,0)-IFERROR('2'!K13*1,0)</f>
        <v>0</v>
      </c>
      <c r="L13" s="3">
        <f>IFERROR('4'!L13*1,0)-IFERROR('2'!L13*1,0)</f>
        <v>0</v>
      </c>
      <c r="M13" s="258"/>
      <c r="N13" s="3">
        <f>IFERROR('4'!N13*1,0)-IFERROR('2'!N13*1,0)</f>
        <v>0</v>
      </c>
    </row>
    <row r="14" spans="1:26" ht="20" customHeight="1">
      <c r="A14" s="8" t="s">
        <v>31</v>
      </c>
      <c r="B14" s="24"/>
      <c r="C14" s="51" t="s">
        <v>70</v>
      </c>
      <c r="E14" s="3">
        <f>IFERROR('4'!E14*1,0)-IFERROR('2'!E14*1,0)</f>
        <v>0</v>
      </c>
      <c r="F14" s="3">
        <f>IFERROR('4'!F14*1,0)-IFERROR('2'!F14*1,0)</f>
        <v>0</v>
      </c>
      <c r="G14" s="3">
        <f>IFERROR('4'!G14*1,0)-IFERROR('2'!G14*1,0)</f>
        <v>0</v>
      </c>
      <c r="H14" s="3">
        <f>IFERROR('4'!H14*1,0)-IFERROR('2'!H14*1,0)</f>
        <v>0</v>
      </c>
      <c r="I14" s="267"/>
      <c r="J14" s="3">
        <f>IFERROR('4'!J14*1,0)-IFERROR('2'!J14*1,0)</f>
        <v>0</v>
      </c>
      <c r="K14" s="3">
        <f>IFERROR('4'!K14*1,0)-IFERROR('2'!K14*1,0)</f>
        <v>0</v>
      </c>
      <c r="L14" s="3">
        <f>IFERROR('4'!L14*1,0)-IFERROR('2'!L14*1,0)</f>
        <v>0</v>
      </c>
      <c r="M14" s="258"/>
      <c r="N14" s="3">
        <f>IFERROR('4'!N14*1,0)-IFERROR('2'!N14*1,0)</f>
        <v>0</v>
      </c>
    </row>
    <row r="15" spans="1:26" ht="20" customHeight="1" thickBot="1">
      <c r="A15" s="15" t="s">
        <v>203</v>
      </c>
      <c r="B15" s="26"/>
      <c r="C15" s="52" t="s">
        <v>71</v>
      </c>
      <c r="D15" s="170"/>
      <c r="E15" s="16">
        <f>IFERROR('4'!E15*1,0)-IFERROR('2'!E15*1,0)</f>
        <v>0</v>
      </c>
      <c r="F15" s="16">
        <f>IFERROR('4'!F15*1,0)-IFERROR('2'!F15*1,0)</f>
        <v>0</v>
      </c>
      <c r="G15" s="16">
        <f>IFERROR('4'!G15*1,0)-IFERROR('2'!G15*1,0)</f>
        <v>0</v>
      </c>
      <c r="H15" s="16">
        <f>IFERROR('4'!H15*1,0)-IFERROR('2'!H15*1,0)</f>
        <v>0</v>
      </c>
      <c r="I15" s="267"/>
      <c r="J15" s="16">
        <f>IFERROR('4'!J15*1,0)-IFERROR('2'!J15*1,0)</f>
        <v>0</v>
      </c>
      <c r="K15" s="16">
        <f>IFERROR('4'!K15*1,0)-IFERROR('2'!K15*1,0)</f>
        <v>0</v>
      </c>
      <c r="L15" s="16">
        <f>IFERROR('4'!L15*1,0)-IFERROR('2'!L15*1,0)</f>
        <v>0</v>
      </c>
      <c r="M15" s="258"/>
      <c r="N15" s="16">
        <f>IFERROR('4'!N15*1,0)-IFERROR('2'!N15*1,0)</f>
        <v>0</v>
      </c>
    </row>
    <row r="16" spans="1:26" ht="20" customHeight="1" thickTop="1">
      <c r="A16" s="106" t="s">
        <v>129</v>
      </c>
      <c r="B16" s="107"/>
      <c r="C16" s="53" t="s">
        <v>72</v>
      </c>
      <c r="E16" s="3">
        <f>IFERROR('4'!E16*1,0)-IFERROR('2'!E16*1,0)</f>
        <v>65612091</v>
      </c>
      <c r="F16" s="3">
        <f>IFERROR('4'!F16*1,0)-IFERROR('2'!F16*1,0)</f>
        <v>-65612091</v>
      </c>
      <c r="G16" s="3">
        <f>IFERROR('4'!G16*1,0)-IFERROR('2'!G16*1,0)</f>
        <v>65612091</v>
      </c>
      <c r="H16" s="3">
        <f>IFERROR('4'!H16*1,0)-IFERROR('2'!H16*1,0)</f>
        <v>65612091</v>
      </c>
      <c r="I16" s="267"/>
      <c r="J16" s="3">
        <f>IFERROR('4'!J16*1,0)-IFERROR('2'!J16*1,0)</f>
        <v>65612091</v>
      </c>
      <c r="K16" s="3">
        <f>IFERROR('4'!K16*1,0)-IFERROR('2'!K16*1,0)</f>
        <v>0</v>
      </c>
      <c r="L16" s="3">
        <f>IFERROR('4'!L16*1,0)-IFERROR('2'!L16*1,0)</f>
        <v>65612091</v>
      </c>
      <c r="M16" s="258"/>
      <c r="N16" s="3">
        <f>IFERROR('4'!N16*1,0)-IFERROR('2'!N16*1,0)</f>
        <v>0</v>
      </c>
    </row>
    <row r="17" spans="1:14" ht="17" customHeight="1">
      <c r="A17" s="23" t="s">
        <v>56</v>
      </c>
      <c r="B17" s="23" t="s">
        <v>25</v>
      </c>
      <c r="C17" s="54" t="s">
        <v>73</v>
      </c>
      <c r="E17" s="23" t="s">
        <v>152</v>
      </c>
      <c r="F17" s="23" t="s">
        <v>153</v>
      </c>
      <c r="G17" s="23" t="s">
        <v>154</v>
      </c>
      <c r="H17" s="30" t="s">
        <v>115</v>
      </c>
      <c r="I17" s="267"/>
      <c r="J17" s="23" t="s">
        <v>155</v>
      </c>
      <c r="K17" s="23" t="s">
        <v>156</v>
      </c>
      <c r="L17" s="30" t="s">
        <v>28</v>
      </c>
      <c r="M17" s="258"/>
      <c r="N17" s="23" t="s">
        <v>201</v>
      </c>
    </row>
    <row r="18" spans="1:14" ht="26" customHeight="1">
      <c r="A18" s="294" t="s">
        <v>206</v>
      </c>
      <c r="B18" s="294"/>
      <c r="C18" s="294"/>
      <c r="D18" s="295"/>
      <c r="E18" s="260" t="s">
        <v>161</v>
      </c>
      <c r="F18" s="260"/>
      <c r="G18" s="260"/>
      <c r="H18" s="260"/>
      <c r="I18" s="267"/>
      <c r="J18" s="291" t="s">
        <v>34</v>
      </c>
      <c r="K18" s="291"/>
      <c r="L18" s="291"/>
      <c r="M18" s="258"/>
      <c r="N18" s="166" t="s">
        <v>46</v>
      </c>
    </row>
    <row r="19" spans="1:14" ht="19" customHeight="1" thickBot="1">
      <c r="A19" s="292" t="s">
        <v>186</v>
      </c>
      <c r="B19" s="293"/>
      <c r="C19" s="85">
        <v>19</v>
      </c>
      <c r="D19" s="169" t="s">
        <v>32</v>
      </c>
      <c r="E19" s="86" t="s">
        <v>102</v>
      </c>
      <c r="F19" s="87" t="s">
        <v>150</v>
      </c>
      <c r="G19" s="87" t="s">
        <v>22</v>
      </c>
      <c r="H19" s="88" t="s">
        <v>103</v>
      </c>
      <c r="I19" s="267"/>
      <c r="J19" s="88" t="s">
        <v>102</v>
      </c>
      <c r="K19" s="87" t="s">
        <v>22</v>
      </c>
      <c r="L19" s="88" t="s">
        <v>103</v>
      </c>
      <c r="M19" s="258"/>
      <c r="N19" s="88" t="s">
        <v>47</v>
      </c>
    </row>
    <row r="20" spans="1:14" ht="19" customHeight="1" thickTop="1">
      <c r="A20" s="99" t="s">
        <v>133</v>
      </c>
      <c r="B20" s="100"/>
      <c r="C20" s="51" t="s">
        <v>74</v>
      </c>
      <c r="D20" s="77" t="s">
        <v>128</v>
      </c>
      <c r="E20" s="3">
        <f>IFERROR('4'!E20*1,0)-IFERROR('2'!E20*1,0)</f>
        <v>65612091</v>
      </c>
      <c r="F20" s="3">
        <f>IFERROR('4'!F20*1,0)-IFERROR('2'!F20*1,0)</f>
        <v>-65612091</v>
      </c>
      <c r="G20" s="69">
        <f>IFERROR('4'!G20*1,0)-IFERROR('2'!G20*1,0)</f>
        <v>65612091</v>
      </c>
      <c r="H20" s="3">
        <f>IFERROR('4'!H20*1,0)-IFERROR('2'!H20*1,0)</f>
        <v>65612091</v>
      </c>
      <c r="I20" s="267"/>
      <c r="J20" s="3">
        <f>IFERROR('4'!J20*1,0)-IFERROR('2'!J20*1,0)</f>
        <v>65612091</v>
      </c>
      <c r="K20" s="69">
        <f>IFERROR('4'!K20*1,0)-IFERROR('2'!K20*1,0)</f>
        <v>0</v>
      </c>
      <c r="L20" s="3">
        <f>IFERROR('4'!L20*1,0)-IFERROR('2'!L20*1,0)</f>
        <v>65612091</v>
      </c>
      <c r="M20" s="258"/>
      <c r="N20" s="3">
        <f>IFERROR('4'!N20*1,0)-IFERROR('2'!N20*1,0)</f>
        <v>0</v>
      </c>
    </row>
    <row r="21" spans="1:14" ht="19" customHeight="1">
      <c r="A21" s="8" t="s">
        <v>48</v>
      </c>
      <c r="B21" s="12"/>
      <c r="C21" s="51" t="s">
        <v>75</v>
      </c>
      <c r="D21" s="77" t="s">
        <v>122</v>
      </c>
      <c r="E21" s="3">
        <f>IFERROR('4'!E21*1,0)-IFERROR('2'!E21*1,0)</f>
        <v>0</v>
      </c>
      <c r="F21" s="3">
        <f>IFERROR('4'!F21*1,0)-IFERROR('2'!F21*1,0)</f>
        <v>0</v>
      </c>
      <c r="G21" s="69">
        <f>IFERROR('4'!G21*1,0)-IFERROR('2'!G21*1,0)</f>
        <v>0</v>
      </c>
      <c r="H21" s="3">
        <f>IFERROR('4'!H21*1,0)-IFERROR('2'!H21*1,0)</f>
        <v>0</v>
      </c>
      <c r="I21" s="267"/>
      <c r="J21" s="3">
        <f>IFERROR('4'!J21*1,0)-IFERROR('2'!J21*1,0)</f>
        <v>0</v>
      </c>
      <c r="K21" s="69">
        <f>IFERROR('4'!K21*1,0)-IFERROR('2'!K21*1,0)</f>
        <v>0</v>
      </c>
      <c r="L21" s="3">
        <f>IFERROR('4'!L21*1,0)-IFERROR('2'!L21*1,0)</f>
        <v>0</v>
      </c>
      <c r="M21" s="258"/>
      <c r="N21" s="3">
        <f>IFERROR('4'!N21*1,0)-IFERROR('2'!N21*1,0)</f>
        <v>0</v>
      </c>
    </row>
    <row r="22" spans="1:14" ht="19" customHeight="1">
      <c r="A22" s="8" t="s">
        <v>49</v>
      </c>
      <c r="B22" s="12"/>
      <c r="C22" s="51" t="s">
        <v>76</v>
      </c>
      <c r="D22" s="77" t="s">
        <v>27</v>
      </c>
      <c r="E22" s="3">
        <f>IFERROR('4'!E22*1,0)-IFERROR('2'!E22*1,0)</f>
        <v>0</v>
      </c>
      <c r="F22" s="3">
        <f>IFERROR('4'!F22*1,0)-IFERROR('2'!F22*1,0)</f>
        <v>0</v>
      </c>
      <c r="G22" s="69">
        <f>IFERROR('4'!G22*1,0)-IFERROR('2'!G22*1,0)</f>
        <v>0</v>
      </c>
      <c r="H22" s="3">
        <f>IFERROR('4'!H22*1,0)-IFERROR('2'!H22*1,0)</f>
        <v>0</v>
      </c>
      <c r="I22" s="267"/>
      <c r="J22" s="3">
        <f>IFERROR('4'!J22*1,0)-IFERROR('2'!J22*1,0)</f>
        <v>0</v>
      </c>
      <c r="K22" s="69">
        <f>IFERROR('4'!K22*1,0)-IFERROR('2'!K22*1,0)</f>
        <v>0</v>
      </c>
      <c r="L22" s="3">
        <f>IFERROR('4'!L22*1,0)-IFERROR('2'!L22*1,0)</f>
        <v>0</v>
      </c>
      <c r="M22" s="258"/>
      <c r="N22" s="3">
        <f>IFERROR('4'!N22*1,0)-IFERROR('2'!N22*1,0)</f>
        <v>0</v>
      </c>
    </row>
    <row r="23" spans="1:14" ht="19" customHeight="1">
      <c r="A23" s="8" t="s">
        <v>50</v>
      </c>
      <c r="B23" s="12"/>
      <c r="C23" s="51" t="s">
        <v>77</v>
      </c>
      <c r="D23" s="77" t="s">
        <v>32</v>
      </c>
      <c r="E23" s="3">
        <f>IFERROR('4'!E23*1,0)-IFERROR('2'!E23*1,0)</f>
        <v>0</v>
      </c>
      <c r="F23" s="3">
        <f>IFERROR('4'!F23*1,0)-IFERROR('2'!F23*1,0)</f>
        <v>0</v>
      </c>
      <c r="G23" s="69">
        <f>IFERROR('4'!G23*1,0)-IFERROR('2'!G23*1,0)</f>
        <v>0</v>
      </c>
      <c r="H23" s="3">
        <f>IFERROR('4'!H23*1,0)-IFERROR('2'!H23*1,0)</f>
        <v>0</v>
      </c>
      <c r="I23" s="267"/>
      <c r="J23" s="3">
        <f>IFERROR('4'!J23*1,0)-IFERROR('2'!J23*1,0)</f>
        <v>0</v>
      </c>
      <c r="K23" s="69">
        <f>IFERROR('4'!K23*1,0)-IFERROR('2'!K23*1,0)</f>
        <v>0</v>
      </c>
      <c r="L23" s="3">
        <f>IFERROR('4'!L23*1,0)-IFERROR('2'!L23*1,0)</f>
        <v>0</v>
      </c>
      <c r="M23" s="258"/>
      <c r="N23" s="3">
        <f>IFERROR('4'!N23*1,0)-IFERROR('2'!N23*1,0)</f>
        <v>0</v>
      </c>
    </row>
    <row r="24" spans="1:14" ht="19" customHeight="1">
      <c r="A24" s="8" t="s">
        <v>164</v>
      </c>
      <c r="B24" s="12"/>
      <c r="C24" s="51" t="s">
        <v>78</v>
      </c>
      <c r="D24" s="78" t="s">
        <v>122</v>
      </c>
      <c r="E24" s="3">
        <f>IFERROR('4'!E24*1,0)-IFERROR('2'!E24*1,0)</f>
        <v>0</v>
      </c>
      <c r="F24" s="3">
        <f>IFERROR('4'!F24*1,0)-IFERROR('2'!F24*1,0)</f>
        <v>0</v>
      </c>
      <c r="G24" s="69">
        <f>IFERROR('4'!G24*1,0)-IFERROR('2'!G24*1,0)</f>
        <v>0</v>
      </c>
      <c r="H24" s="3">
        <f>IFERROR('4'!H24*1,0)-IFERROR('2'!H24*1,0)</f>
        <v>0</v>
      </c>
      <c r="I24" s="267"/>
      <c r="J24" s="3">
        <f>IFERROR('4'!J24*1,0)-IFERROR('2'!J24*1,0)</f>
        <v>0</v>
      </c>
      <c r="K24" s="69">
        <f>IFERROR('4'!K24*1,0)-IFERROR('2'!K24*1,0)</f>
        <v>0</v>
      </c>
      <c r="L24" s="3">
        <f>IFERROR('4'!L24*1,0)-IFERROR('2'!L24*1,0)</f>
        <v>0</v>
      </c>
      <c r="M24" s="258"/>
      <c r="N24" s="3">
        <f>IFERROR('4'!N24*1,0)-IFERROR('2'!N24*1,0)</f>
        <v>0</v>
      </c>
    </row>
    <row r="25" spans="1:14" ht="19" customHeight="1">
      <c r="A25" s="8" t="s">
        <v>5</v>
      </c>
      <c r="B25" s="12"/>
      <c r="C25" s="51" t="s">
        <v>79</v>
      </c>
      <c r="D25" s="78" t="s">
        <v>123</v>
      </c>
      <c r="E25" s="3">
        <f>IFERROR('4'!E25*1,0)-IFERROR('2'!E25*1,0)</f>
        <v>0</v>
      </c>
      <c r="F25" s="3">
        <f>IFERROR('4'!F25*1,0)-IFERROR('2'!F25*1,0)</f>
        <v>0</v>
      </c>
      <c r="G25" s="69">
        <f>IFERROR('4'!G25*1,0)-IFERROR('2'!G25*1,0)</f>
        <v>0</v>
      </c>
      <c r="H25" s="3">
        <f>IFERROR('4'!H25*1,0)-IFERROR('2'!H25*1,0)</f>
        <v>0</v>
      </c>
      <c r="I25" s="267"/>
      <c r="J25" s="3">
        <f>IFERROR('4'!J25*1,0)-IFERROR('2'!J25*1,0)</f>
        <v>0</v>
      </c>
      <c r="K25" s="69">
        <f>IFERROR('4'!K25*1,0)-IFERROR('2'!K25*1,0)</f>
        <v>0</v>
      </c>
      <c r="L25" s="3">
        <f>IFERROR('4'!L25*1,0)-IFERROR('2'!L25*1,0)</f>
        <v>0</v>
      </c>
      <c r="M25" s="258"/>
      <c r="N25" s="3">
        <f>IFERROR('4'!N25*1,0)-IFERROR('2'!N25*1,0)</f>
        <v>0</v>
      </c>
    </row>
    <row r="26" spans="1:14" ht="19" customHeight="1">
      <c r="A26" s="8" t="s">
        <v>6</v>
      </c>
      <c r="B26" s="12"/>
      <c r="C26" s="51" t="s">
        <v>80</v>
      </c>
      <c r="D26" s="78" t="s">
        <v>116</v>
      </c>
      <c r="E26" s="3">
        <f>IFERROR('4'!E26*1,0)-IFERROR('2'!E26*1,0)</f>
        <v>0</v>
      </c>
      <c r="F26" s="3">
        <f>IFERROR('4'!F26*1,0)-IFERROR('2'!F26*1,0)</f>
        <v>0</v>
      </c>
      <c r="G26" s="69">
        <f>IFERROR('4'!G26*1,0)-IFERROR('2'!G26*1,0)</f>
        <v>0</v>
      </c>
      <c r="H26" s="3">
        <f>IFERROR('4'!H26*1,0)-IFERROR('2'!H26*1,0)</f>
        <v>0</v>
      </c>
      <c r="I26" s="267"/>
      <c r="J26" s="3">
        <f>IFERROR('4'!J26*1,0)-IFERROR('2'!J26*1,0)</f>
        <v>0</v>
      </c>
      <c r="K26" s="69">
        <f>IFERROR('4'!K26*1,0)-IFERROR('2'!K26*1,0)</f>
        <v>0</v>
      </c>
      <c r="L26" s="3">
        <f>IFERROR('4'!L26*1,0)-IFERROR('2'!L26*1,0)</f>
        <v>0</v>
      </c>
      <c r="M26" s="258"/>
      <c r="N26" s="3">
        <f>IFERROR('4'!N26*1,0)-IFERROR('2'!N26*1,0)</f>
        <v>0</v>
      </c>
    </row>
    <row r="27" spans="1:14" ht="19" customHeight="1">
      <c r="A27" s="8" t="s">
        <v>7</v>
      </c>
      <c r="B27" s="12"/>
      <c r="C27" s="51" t="s">
        <v>81</v>
      </c>
      <c r="D27" s="78" t="s">
        <v>124</v>
      </c>
      <c r="E27" s="3">
        <f>IFERROR('4'!E27*1,0)-IFERROR('2'!E27*1,0)</f>
        <v>0</v>
      </c>
      <c r="F27" s="3">
        <f>IFERROR('4'!F27*1,0)-IFERROR('2'!F27*1,0)</f>
        <v>0</v>
      </c>
      <c r="G27" s="69">
        <f>IFERROR('4'!G27*1,0)-IFERROR('2'!G27*1,0)</f>
        <v>0</v>
      </c>
      <c r="H27" s="3">
        <f>IFERROR('4'!H27*1,0)-IFERROR('2'!H27*1,0)</f>
        <v>0</v>
      </c>
      <c r="I27" s="267"/>
      <c r="J27" s="3">
        <f>IFERROR('4'!J27*1,0)-IFERROR('2'!J27*1,0)</f>
        <v>0</v>
      </c>
      <c r="K27" s="69">
        <f>IFERROR('4'!K27*1,0)-IFERROR('2'!K27*1,0)</f>
        <v>0</v>
      </c>
      <c r="L27" s="3">
        <f>IFERROR('4'!L27*1,0)-IFERROR('2'!L27*1,0)</f>
        <v>0</v>
      </c>
      <c r="M27" s="258"/>
      <c r="N27" s="3">
        <f>IFERROR('4'!N27*1,0)-IFERROR('2'!N27*1,0)</f>
        <v>0</v>
      </c>
    </row>
    <row r="28" spans="1:14" ht="19" customHeight="1">
      <c r="A28" s="14" t="s">
        <v>131</v>
      </c>
      <c r="B28" s="13"/>
      <c r="C28" s="50" t="s">
        <v>82</v>
      </c>
      <c r="D28" s="78" t="s">
        <v>26</v>
      </c>
      <c r="E28" s="4">
        <f>IFERROR('4'!E28*1,0)-IFERROR('2'!E28*1,0)</f>
        <v>-65612092</v>
      </c>
      <c r="F28" s="4">
        <f>IFERROR('4'!F28*1,0)-IFERROR('2'!F28*1,0)</f>
        <v>65612091</v>
      </c>
      <c r="G28" s="69">
        <f>IFERROR('4'!G28*1,0)-IFERROR('2'!G28*1,0)</f>
        <v>1</v>
      </c>
      <c r="H28" s="4">
        <f>IFERROR('4'!H28*1,0)-IFERROR('2'!H28*1,0)</f>
        <v>0</v>
      </c>
      <c r="I28" s="189"/>
      <c r="J28" s="4">
        <f>IFERROR('4'!J28*1,0)-IFERROR('2'!J28*1,0)</f>
        <v>0</v>
      </c>
      <c r="K28" s="69">
        <f>IFERROR('4'!K28*1,0)-IFERROR('2'!K28*1,0)</f>
        <v>0</v>
      </c>
      <c r="L28" s="4">
        <f>IFERROR('4'!L28*1,0)-IFERROR('2'!L28*1,0)</f>
        <v>0</v>
      </c>
      <c r="M28" s="256" t="s">
        <v>55</v>
      </c>
      <c r="N28" s="4">
        <f>IFERROR('4'!N28*1,0)-IFERROR('2'!N28*1,0)</f>
        <v>0</v>
      </c>
    </row>
    <row r="29" spans="1:14" ht="19" customHeight="1">
      <c r="A29" s="8" t="s">
        <v>8</v>
      </c>
      <c r="B29" s="12"/>
      <c r="C29" s="51" t="s">
        <v>83</v>
      </c>
      <c r="D29" s="78" t="s">
        <v>125</v>
      </c>
      <c r="E29" s="3">
        <f>IFERROR('4'!E29*1,0)-IFERROR('2'!E29*1,0)</f>
        <v>0</v>
      </c>
      <c r="F29" s="3">
        <f>IFERROR('4'!F29*1,0)-IFERROR('2'!F29*1,0)</f>
        <v>0</v>
      </c>
      <c r="G29" s="69">
        <f>IFERROR('4'!G29*1,0)-IFERROR('2'!G29*1,0)</f>
        <v>0</v>
      </c>
      <c r="H29" s="3">
        <f>IFERROR('4'!H29*1,0)-IFERROR('2'!H29*1,0)</f>
        <v>0</v>
      </c>
      <c r="I29" s="189"/>
      <c r="J29" s="3">
        <f>IFERROR('4'!J29*1,0)-IFERROR('2'!J29*1,0)</f>
        <v>0</v>
      </c>
      <c r="K29" s="69">
        <f>IFERROR('4'!K29*1,0)-IFERROR('2'!K29*1,0)</f>
        <v>0</v>
      </c>
      <c r="L29" s="3">
        <f>IFERROR('4'!L29*1,0)-IFERROR('2'!L29*1,0)</f>
        <v>0</v>
      </c>
      <c r="M29" s="256"/>
      <c r="N29" s="3">
        <f>IFERROR('4'!N29*1,0)-IFERROR('2'!N29*1,0)</f>
        <v>0</v>
      </c>
    </row>
    <row r="30" spans="1:14" ht="19" customHeight="1">
      <c r="A30" s="8" t="s">
        <v>9</v>
      </c>
      <c r="B30" s="12"/>
      <c r="C30" s="51" t="s">
        <v>84</v>
      </c>
      <c r="D30" s="78" t="s">
        <v>126</v>
      </c>
      <c r="E30" s="3">
        <f>IFERROR('4'!E30*1,0)-IFERROR('2'!E30*1,0)</f>
        <v>0</v>
      </c>
      <c r="F30" s="3">
        <f>IFERROR('4'!F30*1,0)-IFERROR('2'!F30*1,0)</f>
        <v>0</v>
      </c>
      <c r="G30" s="69">
        <f>IFERROR('4'!G30*1,0)-IFERROR('2'!G30*1,0)</f>
        <v>0</v>
      </c>
      <c r="H30" s="3">
        <f>IFERROR('4'!H30*1,0)-IFERROR('2'!H30*1,0)</f>
        <v>0</v>
      </c>
      <c r="I30" s="189"/>
      <c r="J30" s="3">
        <f>IFERROR('4'!J30*1,0)-IFERROR('2'!J30*1,0)</f>
        <v>0</v>
      </c>
      <c r="K30" s="69">
        <f>IFERROR('4'!K30*1,0)-IFERROR('2'!K30*1,0)</f>
        <v>0</v>
      </c>
      <c r="L30" s="3">
        <f>IFERROR('4'!L30*1,0)-IFERROR('2'!L30*1,0)</f>
        <v>0</v>
      </c>
      <c r="M30" s="256"/>
      <c r="N30" s="3">
        <f>IFERROR('4'!N30*1,0)-IFERROR('2'!N30*1,0)</f>
        <v>0</v>
      </c>
    </row>
    <row r="31" spans="1:14" ht="19" customHeight="1">
      <c r="A31" s="8" t="s">
        <v>162</v>
      </c>
      <c r="B31" s="12"/>
      <c r="C31" s="51" t="s">
        <v>85</v>
      </c>
      <c r="D31" s="78" t="s">
        <v>128</v>
      </c>
      <c r="E31" s="3">
        <f>IFERROR('4'!E31*1,0)-IFERROR('2'!E31*1,0)</f>
        <v>65612092</v>
      </c>
      <c r="F31" s="3">
        <f>IFERROR('4'!F31*1,0)-IFERROR('2'!F31*1,0)</f>
        <v>0</v>
      </c>
      <c r="G31" s="69">
        <f>IFERROR('4'!G31*1,0)-IFERROR('2'!G31*1,0)</f>
        <v>-65612092</v>
      </c>
      <c r="H31" s="3">
        <f>IFERROR('4'!H31*1,0)-IFERROR('2'!H31*1,0)</f>
        <v>0</v>
      </c>
      <c r="I31" s="189"/>
      <c r="J31" s="3">
        <f>IFERROR('4'!J31*1,0)-IFERROR('2'!J31*1,0)</f>
        <v>0</v>
      </c>
      <c r="K31" s="69">
        <f>IFERROR('4'!K31*1,0)-IFERROR('2'!K31*1,0)</f>
        <v>0</v>
      </c>
      <c r="L31" s="3">
        <f>IFERROR('4'!L31*1,0)-IFERROR('2'!L31*1,0)</f>
        <v>0</v>
      </c>
      <c r="M31" s="256"/>
      <c r="N31" s="3">
        <f>IFERROR('4'!N31*1,0)-IFERROR('2'!N31*1,0)</f>
        <v>0</v>
      </c>
    </row>
    <row r="32" spans="1:14" ht="19" customHeight="1">
      <c r="A32" s="59" t="s">
        <v>163</v>
      </c>
      <c r="B32" s="83"/>
      <c r="C32" s="84" t="s">
        <v>86</v>
      </c>
      <c r="D32" s="77" t="s">
        <v>32</v>
      </c>
      <c r="E32" s="60">
        <f>IFERROR('4'!E32*1,0)-IFERROR('2'!E32*1,0)+0.000001</f>
        <v>9.9999999999999995E-7</v>
      </c>
      <c r="F32" s="60">
        <f>IFERROR('4'!F32*1,0)-IFERROR('2'!F32*1,0)+0.000001</f>
        <v>9.9999999999999995E-7</v>
      </c>
      <c r="G32" s="69">
        <f>IFERROR('4'!G32*1,0)-IFERROR('2'!G32*1,0)</f>
        <v>0</v>
      </c>
      <c r="H32" s="60">
        <f>IFERROR('4'!H32*1,0)-IFERROR('2'!H32*1,0)+0.000001</f>
        <v>9.9999999999999995E-7</v>
      </c>
      <c r="I32" s="189"/>
      <c r="J32" s="60">
        <f>IFERROR('4'!J32*1,0)-IFERROR('2'!J32*1,0)+0.000001</f>
        <v>9.9999999999999995E-7</v>
      </c>
      <c r="K32" s="69">
        <f>IFERROR('4'!K32*1,0)-IFERROR('2'!K32*1,0)</f>
        <v>0</v>
      </c>
      <c r="L32" s="60">
        <f>IFERROR('4'!L32*1,0)-IFERROR('2'!L32*1,0)+0.000001</f>
        <v>9.9999999999999995E-7</v>
      </c>
      <c r="M32" s="256"/>
      <c r="N32" s="60">
        <f>IFERROR('4'!N32*1,0)-IFERROR('2'!N32*1,0)+0.000001</f>
        <v>9.9999999999999995E-7</v>
      </c>
    </row>
    <row r="33" spans="1:14" ht="19" customHeight="1">
      <c r="A33" s="8" t="s">
        <v>104</v>
      </c>
      <c r="B33" s="12"/>
      <c r="C33" s="51" t="s">
        <v>87</v>
      </c>
      <c r="D33" s="79" t="s">
        <v>127</v>
      </c>
      <c r="E33" s="3">
        <f>IFERROR('4'!E33*1,0)-IFERROR('2'!E33*1,0)</f>
        <v>0</v>
      </c>
      <c r="F33" s="3">
        <f>IFERROR('4'!F33*1,0)-IFERROR('2'!F33*1,0)</f>
        <v>0</v>
      </c>
      <c r="G33" s="3">
        <f>IFERROR('4'!G33*1,0)-IFERROR('2'!G33*1,0)</f>
        <v>0</v>
      </c>
      <c r="H33" s="3">
        <f>IFERROR('4'!H33*1,0)-IFERROR('2'!H33*1,0)</f>
        <v>0</v>
      </c>
      <c r="I33" s="189"/>
      <c r="J33" s="3">
        <f>IFERROR('4'!J33*1,0)-IFERROR('2'!J33*1,0)</f>
        <v>0</v>
      </c>
      <c r="K33" s="3">
        <f>IFERROR('4'!K33*1,0)-IFERROR('2'!K33*1,0)</f>
        <v>0</v>
      </c>
      <c r="L33" s="3">
        <f>IFERROR('4'!L33*1,0)-IFERROR('2'!L33*1,0)</f>
        <v>0</v>
      </c>
      <c r="M33" s="256"/>
      <c r="N33" s="3">
        <f>IFERROR('4'!N33*1,0)-IFERROR('2'!N33*1,0)</f>
        <v>0</v>
      </c>
    </row>
    <row r="34" spans="1:14" ht="19" customHeight="1">
      <c r="A34" s="8" t="s">
        <v>105</v>
      </c>
      <c r="B34" s="12"/>
      <c r="C34" s="51" t="s">
        <v>88</v>
      </c>
      <c r="D34" s="79" t="s">
        <v>25</v>
      </c>
      <c r="E34" s="3">
        <f>IFERROR('4'!E34*1,0)-IFERROR('2'!E34*1,0)</f>
        <v>0</v>
      </c>
      <c r="F34" s="3">
        <f>IFERROR('4'!F34*1,0)-IFERROR('2'!F34*1,0)</f>
        <v>0</v>
      </c>
      <c r="G34" s="3">
        <f>IFERROR('4'!G34*1,0)-IFERROR('2'!G34*1,0)</f>
        <v>0</v>
      </c>
      <c r="H34" s="3">
        <f>IFERROR('4'!H34*1,0)-IFERROR('2'!H34*1,0)</f>
        <v>0</v>
      </c>
      <c r="I34" s="189"/>
      <c r="J34" s="3">
        <f>IFERROR('4'!J34*1,0)-IFERROR('2'!J34*1,0)</f>
        <v>0</v>
      </c>
      <c r="K34" s="3">
        <f>IFERROR('4'!K34*1,0)-IFERROR('2'!K34*1,0)</f>
        <v>0</v>
      </c>
      <c r="L34" s="3">
        <f>IFERROR('4'!L34*1,0)-IFERROR('2'!L34*1,0)</f>
        <v>0</v>
      </c>
      <c r="M34" s="256"/>
      <c r="N34" s="3">
        <f>IFERROR('4'!N34*1,0)-IFERROR('2'!N34*1,0)</f>
        <v>0</v>
      </c>
    </row>
    <row r="35" spans="1:14" ht="19" customHeight="1">
      <c r="A35" s="8" t="s">
        <v>12</v>
      </c>
      <c r="B35" s="12"/>
      <c r="C35" s="51" t="s">
        <v>89</v>
      </c>
      <c r="D35" s="79" t="s">
        <v>123</v>
      </c>
      <c r="E35" s="3">
        <f>IFERROR('4'!E35*1,0)-IFERROR('2'!E35*1,0)</f>
        <v>0</v>
      </c>
      <c r="F35" s="3">
        <f>IFERROR('4'!F35*1,0)-IFERROR('2'!F35*1,0)</f>
        <v>0</v>
      </c>
      <c r="G35" s="3">
        <f>IFERROR('4'!G35*1,0)-IFERROR('2'!G35*1,0)</f>
        <v>0</v>
      </c>
      <c r="H35" s="3">
        <f>IFERROR('4'!H35*1,0)-IFERROR('2'!H35*1,0)</f>
        <v>0</v>
      </c>
      <c r="I35" s="189"/>
      <c r="J35" s="3">
        <f>IFERROR('4'!J35*1,0)-IFERROR('2'!J35*1,0)</f>
        <v>0</v>
      </c>
      <c r="K35" s="3">
        <f>IFERROR('4'!K35*1,0)-IFERROR('2'!K35*1,0)</f>
        <v>0</v>
      </c>
      <c r="L35" s="3">
        <f>IFERROR('4'!L35*1,0)-IFERROR('2'!L35*1,0)</f>
        <v>0</v>
      </c>
      <c r="M35" s="256"/>
      <c r="N35" s="3">
        <f>IFERROR('4'!N35*1,0)-IFERROR('2'!N35*1,0)</f>
        <v>0</v>
      </c>
    </row>
    <row r="36" spans="1:14" ht="19" customHeight="1">
      <c r="A36" s="8" t="s">
        <v>106</v>
      </c>
      <c r="B36" s="12"/>
      <c r="C36" s="51" t="s">
        <v>90</v>
      </c>
      <c r="D36" s="79" t="s">
        <v>127</v>
      </c>
      <c r="E36" s="3">
        <f>IFERROR('4'!E36*1,0)-IFERROR('2'!E36*1,0)</f>
        <v>0</v>
      </c>
      <c r="F36" s="3">
        <f>IFERROR('4'!F36*1,0)-IFERROR('2'!F36*1,0)</f>
        <v>0</v>
      </c>
      <c r="G36" s="3">
        <f>IFERROR('4'!G36*1,0)-IFERROR('2'!G36*1,0)</f>
        <v>0</v>
      </c>
      <c r="H36" s="3">
        <f>IFERROR('4'!H36*1,0)-IFERROR('2'!H36*1,0)</f>
        <v>0</v>
      </c>
      <c r="I36" s="189"/>
      <c r="J36" s="3">
        <f>IFERROR('4'!J36*1,0)-IFERROR('2'!J36*1,0)</f>
        <v>0</v>
      </c>
      <c r="K36" s="3">
        <f>IFERROR('4'!K36*1,0)-IFERROR('2'!K36*1,0)</f>
        <v>0</v>
      </c>
      <c r="L36" s="3">
        <f>IFERROR('4'!L36*1,0)-IFERROR('2'!L36*1,0)</f>
        <v>0</v>
      </c>
      <c r="M36" s="256"/>
      <c r="N36" s="3">
        <f>IFERROR('4'!N36*1,0)-IFERROR('2'!N36*1,0)</f>
        <v>0</v>
      </c>
    </row>
    <row r="37" spans="1:14" ht="19" customHeight="1">
      <c r="A37" s="8" t="s">
        <v>107</v>
      </c>
      <c r="B37" s="12"/>
      <c r="C37" s="51" t="s">
        <v>91</v>
      </c>
      <c r="D37" s="77" t="s">
        <v>32</v>
      </c>
      <c r="E37" s="3">
        <f>IFERROR('4'!E37*1,0)-IFERROR('2'!E37*1,0)</f>
        <v>0</v>
      </c>
      <c r="F37" s="3">
        <f>IFERROR('4'!F37*1,0)-IFERROR('2'!F37*1,0)</f>
        <v>0</v>
      </c>
      <c r="G37" s="3">
        <f>IFERROR('4'!G37*1,0)-IFERROR('2'!G37*1,0)</f>
        <v>0</v>
      </c>
      <c r="H37" s="3">
        <f>IFERROR('4'!H37*1,0)-IFERROR('2'!H37*1,0)</f>
        <v>0</v>
      </c>
      <c r="I37" s="189"/>
      <c r="J37" s="3">
        <f>IFERROR('4'!J37*1,0)-IFERROR('2'!J37*1,0)</f>
        <v>0</v>
      </c>
      <c r="K37" s="3">
        <f>IFERROR('4'!K37*1,0)-IFERROR('2'!K37*1,0)</f>
        <v>0</v>
      </c>
      <c r="L37" s="3">
        <f>IFERROR('4'!L37*1,0)-IFERROR('2'!L37*1,0)</f>
        <v>0</v>
      </c>
      <c r="M37" s="256"/>
      <c r="N37" s="3">
        <f>IFERROR('4'!N37*1,0)-IFERROR('2'!N37*1,0)</f>
        <v>0</v>
      </c>
    </row>
    <row r="38" spans="1:14" ht="19" customHeight="1">
      <c r="A38" s="9" t="s">
        <v>108</v>
      </c>
      <c r="B38" s="74"/>
      <c r="C38" s="54" t="s">
        <v>92</v>
      </c>
      <c r="D38" s="77" t="s">
        <v>126</v>
      </c>
      <c r="E38" s="6">
        <f>IFERROR('4'!E38*1,0)-IFERROR('2'!E38*1,0)</f>
        <v>0</v>
      </c>
      <c r="F38" s="6">
        <f>IFERROR('4'!F38*1,0)-IFERROR('2'!F38*1,0)</f>
        <v>0</v>
      </c>
      <c r="G38" s="6">
        <f>IFERROR('4'!G38*1,0)-IFERROR('2'!G38*1,0)</f>
        <v>0</v>
      </c>
      <c r="H38" s="6">
        <f>IFERROR('4'!H38*1,0)-IFERROR('2'!H38*1,0)</f>
        <v>0</v>
      </c>
      <c r="I38" s="189"/>
      <c r="J38" s="6">
        <f>IFERROR('4'!J38*1,0)-IFERROR('2'!J38*1,0)</f>
        <v>0</v>
      </c>
      <c r="K38" s="6">
        <f>IFERROR('4'!K38*1,0)-IFERROR('2'!K38*1,0)</f>
        <v>0</v>
      </c>
      <c r="L38" s="6">
        <f>IFERROR('4'!L38*1,0)-IFERROR('2'!L38*1,0)</f>
        <v>0</v>
      </c>
      <c r="M38" s="256"/>
      <c r="N38" s="6">
        <f>IFERROR('4'!N38*1,0)-IFERROR('2'!N38*1,0)</f>
        <v>0</v>
      </c>
    </row>
    <row r="39" spans="1:14" ht="19" customHeight="1">
      <c r="A39" s="8" t="s">
        <v>54</v>
      </c>
      <c r="B39" s="12"/>
      <c r="C39" s="51" t="s">
        <v>93</v>
      </c>
      <c r="D39" s="77" t="s">
        <v>123</v>
      </c>
      <c r="E39" s="3">
        <f>IFERROR('4'!E39*1,0)-IFERROR('2'!E39*1,0)</f>
        <v>65612091.000000015</v>
      </c>
      <c r="F39" s="3">
        <f>IFERROR('4'!F39*1,0)-IFERROR('2'!F39*1,0)</f>
        <v>0</v>
      </c>
      <c r="G39" s="3">
        <f>IFERROR('4'!G39*1,0)-IFERROR('2'!G39*1,0)</f>
        <v>0</v>
      </c>
      <c r="H39" s="3">
        <f>IFERROR('4'!H39*1,0)-IFERROR('2'!H39*1,0)</f>
        <v>65612091.000000015</v>
      </c>
      <c r="I39" s="189"/>
      <c r="J39" s="3">
        <f>IFERROR('4'!J39*1,0)-IFERROR('2'!J39*1,0)</f>
        <v>65612091.000000015</v>
      </c>
      <c r="K39" s="3">
        <f>IFERROR('4'!K39*1,0)-IFERROR('2'!K39*1,0)</f>
        <v>0</v>
      </c>
      <c r="L39" s="3">
        <f>IFERROR('4'!L39*1,0)-IFERROR('2'!L39*1,0)</f>
        <v>65612091.000000015</v>
      </c>
      <c r="M39" s="256"/>
      <c r="N39" s="3">
        <f>IFERROR('4'!N39*1,0)-IFERROR('2'!N39*1,0)</f>
        <v>0</v>
      </c>
    </row>
    <row r="40" spans="1:14" ht="19" customHeight="1">
      <c r="A40" s="8" t="s">
        <v>52</v>
      </c>
      <c r="B40" s="12"/>
      <c r="C40" s="51" t="s">
        <v>94</v>
      </c>
      <c r="D40" s="77" t="s">
        <v>32</v>
      </c>
      <c r="E40" s="3">
        <f>IFERROR('4'!E40*1,0)-IFERROR('2'!E40*1,0)</f>
        <v>0</v>
      </c>
      <c r="F40" s="3">
        <f>IFERROR('4'!F40*1,0)-IFERROR('2'!F40*1,0)</f>
        <v>0</v>
      </c>
      <c r="G40" s="3">
        <f>IFERROR('4'!G40*1,0)-IFERROR('2'!G40*1,0)</f>
        <v>0</v>
      </c>
      <c r="H40" s="3">
        <f>IFERROR('4'!H40*1,0)-IFERROR('2'!H40*1,0)</f>
        <v>0</v>
      </c>
      <c r="I40" s="189"/>
      <c r="J40" s="3">
        <f>IFERROR('4'!J40*1,0)-IFERROR('2'!J40*1,0)</f>
        <v>0</v>
      </c>
      <c r="K40" s="3">
        <f>IFERROR('4'!K40*1,0)-IFERROR('2'!K40*1,0)</f>
        <v>0</v>
      </c>
      <c r="L40" s="3">
        <f>IFERROR('4'!L40*1,0)-IFERROR('2'!L40*1,0)</f>
        <v>0</v>
      </c>
      <c r="M40" s="256"/>
      <c r="N40" s="3">
        <f>IFERROR('4'!N40*1,0)-IFERROR('2'!N40*1,0)</f>
        <v>0</v>
      </c>
    </row>
    <row r="41" spans="1:14" ht="19" customHeight="1">
      <c r="A41" s="9" t="s">
        <v>53</v>
      </c>
      <c r="B41" s="74"/>
      <c r="C41" s="54" t="s">
        <v>95</v>
      </c>
      <c r="D41" s="80" t="s">
        <v>122</v>
      </c>
      <c r="E41" s="6">
        <f>IFERROR('4'!E41*1,0)-IFERROR('2'!E41*1,0)</f>
        <v>0</v>
      </c>
      <c r="F41" s="6">
        <f>IFERROR('4'!F41*1,0)-IFERROR('2'!F41*1,0)</f>
        <v>0</v>
      </c>
      <c r="G41" s="6">
        <f>IFERROR('4'!G41*1,0)-IFERROR('2'!G41*1,0)</f>
        <v>0</v>
      </c>
      <c r="H41" s="6">
        <f>IFERROR('4'!H41*1,0)-IFERROR('2'!H41*1,0)</f>
        <v>0</v>
      </c>
      <c r="I41" s="189"/>
      <c r="J41" s="6">
        <f>IFERROR('4'!J41*1,0)-IFERROR('2'!J41*1,0)</f>
        <v>0</v>
      </c>
      <c r="K41" s="6">
        <f>IFERROR('4'!K41*1,0)-IFERROR('2'!K41*1,0)</f>
        <v>0</v>
      </c>
      <c r="L41" s="6">
        <f>IFERROR('4'!L41*1,0)-IFERROR('2'!L41*1,0)</f>
        <v>0</v>
      </c>
      <c r="M41" s="256"/>
      <c r="N41" s="6">
        <f>IFERROR('4'!N41*1,0)-IFERROR('2'!N41*1,0)</f>
        <v>0</v>
      </c>
    </row>
    <row r="42" spans="1:14" ht="19" customHeight="1">
      <c r="A42" s="8" t="s">
        <v>10</v>
      </c>
      <c r="B42" s="12"/>
      <c r="C42" s="51" t="s">
        <v>96</v>
      </c>
      <c r="D42" s="80" t="s">
        <v>25</v>
      </c>
      <c r="E42" s="3">
        <f>IFERROR('4'!E42*1,0)-IFERROR('2'!E42*1,0)</f>
        <v>65612091</v>
      </c>
      <c r="F42" s="3">
        <f>IFERROR('4'!F42*1,0)-IFERROR('2'!F42*1,0)</f>
        <v>0</v>
      </c>
      <c r="G42" s="3">
        <f>IFERROR('4'!G42*1,0)-IFERROR('2'!G42*1,0)</f>
        <v>0</v>
      </c>
      <c r="H42" s="3">
        <f>IFERROR('4'!H42*1,0)-IFERROR('2'!H42*1,0)</f>
        <v>65612091</v>
      </c>
      <c r="I42" s="189"/>
      <c r="J42" s="3">
        <f>IFERROR('4'!J42*1,0)-IFERROR('2'!J42*1,0)</f>
        <v>65612091</v>
      </c>
      <c r="K42" s="3">
        <f>IFERROR('4'!K42*1,0)-IFERROR('2'!K42*1,0)</f>
        <v>0</v>
      </c>
      <c r="L42" s="3">
        <f>IFERROR('4'!L42*1,0)-IFERROR('2'!L42*1,0)</f>
        <v>65612091</v>
      </c>
      <c r="M42" s="256"/>
      <c r="N42" s="3">
        <f>IFERROR('4'!N42*1,0)-IFERROR('2'!N42*1,0)</f>
        <v>0</v>
      </c>
    </row>
    <row r="43" spans="1:14" ht="19" customHeight="1">
      <c r="A43" s="9" t="s">
        <v>11</v>
      </c>
      <c r="B43" s="74"/>
      <c r="C43" s="54" t="s">
        <v>97</v>
      </c>
      <c r="D43" s="80" t="s">
        <v>123</v>
      </c>
      <c r="E43" s="6">
        <f>IFERROR('4'!E43*1,0)-IFERROR('2'!E43*1,0)</f>
        <v>0</v>
      </c>
      <c r="F43" s="6">
        <f>IFERROR('4'!F43*1,0)-IFERROR('2'!F43*1,0)</f>
        <v>0</v>
      </c>
      <c r="G43" s="6">
        <f>IFERROR('4'!G43*1,0)-IFERROR('2'!G43*1,0)</f>
        <v>0</v>
      </c>
      <c r="H43" s="6">
        <f>IFERROR('4'!H43*1,0)-IFERROR('2'!H43*1,0)</f>
        <v>0</v>
      </c>
      <c r="I43" s="189"/>
      <c r="J43" s="6">
        <f>IFERROR('4'!J43*1,0)-IFERROR('2'!J43*1,0)</f>
        <v>0</v>
      </c>
      <c r="K43" s="6">
        <f>IFERROR('4'!K43*1,0)-IFERROR('2'!K43*1,0)</f>
        <v>0</v>
      </c>
      <c r="L43" s="6">
        <f>IFERROR('4'!L43*1,0)-IFERROR('2'!L43*1,0)</f>
        <v>0</v>
      </c>
      <c r="M43" s="256"/>
      <c r="N43" s="6">
        <f>IFERROR('4'!N43*1,0)-IFERROR('2'!N43*1,0)</f>
        <v>0</v>
      </c>
    </row>
    <row r="44" spans="1:14" ht="19" customHeight="1">
      <c r="A44" s="61" t="s">
        <v>113</v>
      </c>
      <c r="B44" s="74"/>
      <c r="C44" s="54" t="s">
        <v>98</v>
      </c>
      <c r="D44" s="81" t="s">
        <v>127</v>
      </c>
      <c r="E44" s="3">
        <f>IFERROR('4'!E44*1,0)-IFERROR('2'!E44*1,0)</f>
        <v>65612091</v>
      </c>
      <c r="F44" s="3">
        <f>IFERROR('4'!F44*1,0)-IFERROR('2'!F44*1,0)</f>
        <v>0</v>
      </c>
      <c r="G44" s="3">
        <f>IFERROR('4'!G44*1,0)-IFERROR('2'!G44*1,0)</f>
        <v>0</v>
      </c>
      <c r="H44" s="3">
        <f>IFERROR('4'!H44*1,0)-IFERROR('2'!H44*1,0)</f>
        <v>65612091</v>
      </c>
      <c r="I44" s="189"/>
      <c r="J44" s="3">
        <f>IFERROR('4'!J44*1,0)-IFERROR('2'!J44*1,0)</f>
        <v>65612091</v>
      </c>
      <c r="K44" s="3">
        <f>IFERROR('4'!K44*1,0)-IFERROR('2'!K44*1,0)</f>
        <v>0</v>
      </c>
      <c r="L44" s="3">
        <f>IFERROR('4'!L44*1,0)-IFERROR('2'!L44*1,0)</f>
        <v>65612091</v>
      </c>
      <c r="M44" s="256"/>
      <c r="N44" s="3">
        <f>IFERROR('4'!N44*1,0)-IFERROR('2'!N44*1,0)</f>
        <v>0</v>
      </c>
    </row>
    <row r="45" spans="1:14" ht="17" customHeight="1">
      <c r="A45" s="23" t="s">
        <v>56</v>
      </c>
      <c r="B45" s="23" t="s">
        <v>25</v>
      </c>
      <c r="C45" s="54" t="s">
        <v>99</v>
      </c>
      <c r="E45" s="23" t="s">
        <v>152</v>
      </c>
      <c r="F45" s="76" t="s">
        <v>153</v>
      </c>
      <c r="G45" s="23" t="s">
        <v>154</v>
      </c>
      <c r="H45" s="94" t="s">
        <v>115</v>
      </c>
      <c r="I45" s="189"/>
      <c r="J45" s="76" t="s">
        <v>155</v>
      </c>
      <c r="K45" s="23" t="s">
        <v>156</v>
      </c>
      <c r="L45" s="30" t="s">
        <v>28</v>
      </c>
      <c r="M45" s="256"/>
      <c r="N45" s="23" t="s">
        <v>201</v>
      </c>
    </row>
    <row r="46" spans="1:14" ht="19" customHeight="1">
      <c r="A46" s="27" t="s">
        <v>32</v>
      </c>
      <c r="B46" s="27"/>
      <c r="E46" s="27"/>
      <c r="F46" s="27"/>
      <c r="G46" s="27"/>
      <c r="H46" s="27"/>
      <c r="J46" s="27"/>
      <c r="K46" s="27"/>
      <c r="L46" s="27"/>
      <c r="N46" s="27"/>
    </row>
    <row r="47" spans="1:14" ht="19" customHeight="1">
      <c r="A47" s="2" t="s">
        <v>32</v>
      </c>
      <c r="E47" s="1">
        <f>IFERROR('4'!E47*1,0)-IFERROR('2'!E47*1,0)</f>
        <v>65612091</v>
      </c>
      <c r="F47" s="1">
        <f>IFERROR('4'!F47*1,0)-IFERROR('2'!F47*1,0)</f>
        <v>0</v>
      </c>
      <c r="G47" s="1">
        <f>IFERROR('4'!G47*1,0)-IFERROR('2'!G47*1,0)</f>
        <v>0</v>
      </c>
      <c r="H47" s="1">
        <f>IFERROR('4'!H47*1,0)-IFERROR('2'!H47*1,0)</f>
        <v>65612091</v>
      </c>
      <c r="J47" s="1">
        <f>IFERROR('4'!J47*1,0)-IFERROR('2'!J47*1,0)</f>
        <v>65612091</v>
      </c>
      <c r="K47" s="1">
        <f>IFERROR('4'!K47*1,0)-IFERROR('2'!K47*1,0)</f>
        <v>0</v>
      </c>
      <c r="L47" s="1">
        <f>IFERROR('4'!L47*1,0)-IFERROR('2'!L47*1,0)</f>
        <v>65612091</v>
      </c>
      <c r="N47" s="1">
        <f>IFERROR('4'!N47*1,0)-IFERROR('2'!N47*1,0)</f>
        <v>0</v>
      </c>
    </row>
    <row r="48" spans="1:14" ht="19" customHeight="1">
      <c r="A48" s="2" t="s">
        <v>32</v>
      </c>
      <c r="E48" s="1">
        <f>ROUND(E44-E47,0)</f>
        <v>0</v>
      </c>
      <c r="F48" s="1">
        <f t="shared" ref="F48:H48" si="0">ROUND(F44-F47,0)</f>
        <v>0</v>
      </c>
      <c r="G48" s="1">
        <f t="shared" si="0"/>
        <v>0</v>
      </c>
      <c r="H48" s="1">
        <f t="shared" si="0"/>
        <v>0</v>
      </c>
      <c r="J48" s="1">
        <f>ROUND(J44-J47,0)</f>
        <v>0</v>
      </c>
      <c r="K48" s="1">
        <f>ROUND(K44-K47,0)</f>
        <v>0</v>
      </c>
      <c r="L48" s="1">
        <f>ROUND(L44-L47,0)</f>
        <v>0</v>
      </c>
      <c r="N48" s="1">
        <f t="shared" ref="N48" si="1">ROUND(N44-N47,0)</f>
        <v>0</v>
      </c>
    </row>
    <row r="49" spans="1:1" ht="19" customHeight="1">
      <c r="A49" s="2" t="s">
        <v>32</v>
      </c>
    </row>
    <row r="50" spans="1:1" ht="19" customHeight="1">
      <c r="A50" s="2" t="s">
        <v>32</v>
      </c>
    </row>
    <row r="51" spans="1:1" ht="19" customHeight="1">
      <c r="A51" s="2" t="s">
        <v>32</v>
      </c>
    </row>
  </sheetData>
  <mergeCells count="7">
    <mergeCell ref="E18:H18"/>
    <mergeCell ref="J18:L18"/>
    <mergeCell ref="A19:B19"/>
    <mergeCell ref="M28:M45"/>
    <mergeCell ref="A18:D18"/>
    <mergeCell ref="I1:I27"/>
    <mergeCell ref="M1:M27"/>
  </mergeCells>
  <conditionalFormatting sqref="A1:P1048576">
    <cfRule type="cellIs" dxfId="1" priority="1" operator="equal">
      <formula>0</formula>
    </cfRule>
    <cfRule type="cellIs" dxfId="0" priority="2" operator="lessThan">
      <formula>0</formula>
    </cfRule>
  </conditionalFormatting>
  <printOptions verticalCentered="1"/>
  <pageMargins left="0.25" right="0.25" top="0.25" bottom="0.25" header="0.3" footer="0.3"/>
  <pageSetup scale="7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</vt:lpstr>
      <vt:lpstr>3</vt:lpstr>
      <vt:lpstr>4</vt:lpstr>
      <vt:lpstr>Difference</vt:lpstr>
      <vt:lpstr>'2'!Print_Area</vt:lpstr>
      <vt:lpstr>'3'!Print_Area</vt:lpstr>
      <vt:lpstr>'4'!Print_Area</vt:lpstr>
      <vt:lpstr>Difference!Print_Area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2025-07-15T12:09:35Z</cp:lastPrinted>
  <dcterms:created xsi:type="dcterms:W3CDTF">2025-03-15T14:38:32Z</dcterms:created>
  <dcterms:modified xsi:type="dcterms:W3CDTF">2025-07-15T12:10:24Z</dcterms:modified>
</cp:coreProperties>
</file>