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brunn/Desktop/"/>
    </mc:Choice>
  </mc:AlternateContent>
  <xr:revisionPtr revIDLastSave="0" documentId="13_ncr:1_{D4D8E63B-9C64-F448-902D-2BE02FFD0071}" xr6:coauthVersionLast="47" xr6:coauthVersionMax="47" xr10:uidLastSave="{00000000-0000-0000-0000-000000000000}"/>
  <bookViews>
    <workbookView xWindow="0" yWindow="760" windowWidth="34560" windowHeight="19400" xr2:uid="{2DF5FB76-2A48-8149-BAD5-A58014CD49C2}"/>
  </bookViews>
  <sheets>
    <sheet name="Page 3" sheetId="105" r:id="rId1"/>
    <sheet name="Page 4" sheetId="106" r:id="rId2"/>
    <sheet name="Page 5" sheetId="107" r:id="rId3"/>
    <sheet name="Page 10" sheetId="102" r:id="rId4"/>
    <sheet name="Page 11" sheetId="103" r:id="rId5"/>
    <sheet name="Page 12" sheetId="104" r:id="rId6"/>
  </sheets>
  <definedNames>
    <definedName name="_xlnm._FilterDatabase" localSheetId="3" hidden="1">'Page 10'!#REF!</definedName>
    <definedName name="_xlnm._FilterDatabase" localSheetId="4" hidden="1">'Page 11'!#REF!</definedName>
    <definedName name="_xlnm._FilterDatabase" localSheetId="5" hidden="1">'Page 12'!#REF!</definedName>
    <definedName name="_xlnm._FilterDatabase" localSheetId="0" hidden="1">'Page 3'!#REF!</definedName>
    <definedName name="_xlnm._FilterDatabase" localSheetId="1" hidden="1">'Page 4'!#REF!</definedName>
    <definedName name="_xlnm._FilterDatabase" localSheetId="2" hidden="1">'Page 5'!#REF!</definedName>
    <definedName name="_xlnm.Print_Area" localSheetId="3">'Page 10'!$A$1:$L$64</definedName>
    <definedName name="_xlnm.Print_Area" localSheetId="4">'Page 11'!$A$1:$L$64</definedName>
    <definedName name="_xlnm.Print_Area" localSheetId="5">'Page 12'!$A$1:$L$64</definedName>
    <definedName name="_xlnm.Print_Area" localSheetId="0">'Page 3'!$A$1:$J$60</definedName>
    <definedName name="_xlnm.Print_Area" localSheetId="1">'Page 4'!$A$1:$J$60</definedName>
    <definedName name="_xlnm.Print_Area" localSheetId="2">'Page 5'!$A$1:$J$60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02" l="1"/>
  <c r="G42" i="107" l="1"/>
  <c r="F42" i="107"/>
  <c r="E42" i="107"/>
  <c r="G60" i="107"/>
  <c r="F60" i="107"/>
  <c r="E60" i="107"/>
  <c r="B16" i="105"/>
  <c r="B16" i="107"/>
  <c r="B16" i="106"/>
  <c r="G56" i="106"/>
  <c r="G56" i="107"/>
  <c r="G56" i="105"/>
  <c r="F56" i="106"/>
  <c r="F56" i="107"/>
  <c r="F56" i="105"/>
  <c r="E56" i="105"/>
  <c r="D56" i="106"/>
  <c r="D56" i="107"/>
  <c r="D56" i="105"/>
  <c r="G57" i="106"/>
  <c r="G57" i="107"/>
  <c r="G57" i="105"/>
  <c r="F57" i="106"/>
  <c r="F57" i="107"/>
  <c r="F57" i="105"/>
  <c r="E57" i="105"/>
  <c r="D57" i="106"/>
  <c r="D57" i="107"/>
  <c r="D57" i="105"/>
  <c r="J55" i="106"/>
  <c r="J56" i="106" s="1"/>
  <c r="J57" i="106" s="1"/>
  <c r="J58" i="106" s="1"/>
  <c r="J59" i="106" s="1"/>
  <c r="J60" i="106" s="1"/>
  <c r="J55" i="107"/>
  <c r="J56" i="107" s="1"/>
  <c r="J57" i="107" s="1"/>
  <c r="J58" i="107" s="1"/>
  <c r="J59" i="107" s="1"/>
  <c r="J60" i="107" s="1"/>
  <c r="J55" i="105"/>
  <c r="J56" i="105" s="1"/>
  <c r="J57" i="105" s="1"/>
  <c r="J58" i="105" s="1"/>
  <c r="J59" i="105" s="1"/>
  <c r="J60" i="105" s="1"/>
  <c r="E59" i="106"/>
  <c r="C59" i="106"/>
  <c r="G58" i="106"/>
  <c r="F58" i="106"/>
  <c r="D58" i="106"/>
  <c r="C58" i="106"/>
  <c r="E59" i="107"/>
  <c r="G58" i="107"/>
  <c r="F58" i="107"/>
  <c r="D58" i="107"/>
  <c r="E59" i="105"/>
  <c r="C59" i="105"/>
  <c r="G58" i="105"/>
  <c r="F58" i="105"/>
  <c r="D58" i="105"/>
  <c r="C58" i="105"/>
  <c r="D14" i="106"/>
  <c r="D14" i="107" s="1"/>
  <c r="D13" i="107"/>
  <c r="D9" i="107"/>
  <c r="D34" i="105"/>
  <c r="D33" i="105" s="1"/>
  <c r="D33" i="107" s="1"/>
  <c r="F33" i="105"/>
  <c r="F13" i="105" s="1"/>
  <c r="E38" i="107"/>
  <c r="H35" i="106"/>
  <c r="H34" i="106"/>
  <c r="H32" i="106"/>
  <c r="G33" i="106"/>
  <c r="G33" i="105" s="1"/>
  <c r="G59" i="105" s="1"/>
  <c r="F36" i="107"/>
  <c r="F35" i="107"/>
  <c r="F34" i="107"/>
  <c r="C41" i="107"/>
  <c r="H41" i="107" s="1"/>
  <c r="C39" i="107"/>
  <c r="H39" i="107" s="1"/>
  <c r="C38" i="107"/>
  <c r="C36" i="107"/>
  <c r="C35" i="107"/>
  <c r="C34" i="107"/>
  <c r="C33" i="107"/>
  <c r="C32" i="107"/>
  <c r="H32" i="107" s="1"/>
  <c r="C31" i="107"/>
  <c r="H31" i="107" s="1"/>
  <c r="C30" i="107"/>
  <c r="C29" i="107"/>
  <c r="H29" i="107" s="1"/>
  <c r="C28" i="107"/>
  <c r="H28" i="107" s="1"/>
  <c r="C27" i="107"/>
  <c r="C26" i="107"/>
  <c r="H26" i="107" s="1"/>
  <c r="C25" i="107"/>
  <c r="H25" i="107" s="1"/>
  <c r="C24" i="107"/>
  <c r="C23" i="107"/>
  <c r="H23" i="107" s="1"/>
  <c r="C22" i="107"/>
  <c r="C21" i="107"/>
  <c r="C20" i="107"/>
  <c r="C58" i="107" s="1"/>
  <c r="F9" i="107"/>
  <c r="D10" i="107"/>
  <c r="C12" i="107"/>
  <c r="H12" i="107" s="1"/>
  <c r="C11" i="107"/>
  <c r="H11" i="107" s="1"/>
  <c r="A49" i="107"/>
  <c r="J2" i="107"/>
  <c r="J3" i="107" s="1"/>
  <c r="C8" i="106"/>
  <c r="C57" i="106" s="1"/>
  <c r="C56" i="106" s="1"/>
  <c r="C8" i="105"/>
  <c r="C57" i="105" s="1"/>
  <c r="C14" i="106"/>
  <c r="C13" i="106"/>
  <c r="C10" i="106"/>
  <c r="C9" i="106"/>
  <c r="A49" i="106"/>
  <c r="H41" i="106"/>
  <c r="H39" i="106"/>
  <c r="H38" i="106"/>
  <c r="G36" i="106"/>
  <c r="H36" i="106" s="1"/>
  <c r="H31" i="106"/>
  <c r="F30" i="106"/>
  <c r="F59" i="106" s="1"/>
  <c r="H29" i="106"/>
  <c r="H28" i="106"/>
  <c r="D27" i="106"/>
  <c r="H26" i="106"/>
  <c r="H25" i="106"/>
  <c r="E24" i="106"/>
  <c r="H24" i="106" s="1"/>
  <c r="H23" i="106"/>
  <c r="E22" i="106"/>
  <c r="H22" i="106" s="1"/>
  <c r="E21" i="106"/>
  <c r="E20" i="106"/>
  <c r="H20" i="106" s="1"/>
  <c r="F13" i="106"/>
  <c r="H12" i="106"/>
  <c r="H11" i="106"/>
  <c r="J2" i="106"/>
  <c r="H23" i="102"/>
  <c r="C14" i="105"/>
  <c r="C13" i="105"/>
  <c r="C10" i="105"/>
  <c r="G36" i="105"/>
  <c r="D27" i="105"/>
  <c r="D30" i="105" s="1"/>
  <c r="E20" i="105"/>
  <c r="F30" i="105"/>
  <c r="F59" i="105" s="1"/>
  <c r="C59" i="107" l="1"/>
  <c r="D59" i="106"/>
  <c r="E58" i="106"/>
  <c r="D59" i="105"/>
  <c r="D60" i="105" s="1"/>
  <c r="G59" i="106"/>
  <c r="C60" i="106"/>
  <c r="F60" i="105"/>
  <c r="F60" i="106"/>
  <c r="D60" i="106"/>
  <c r="E13" i="106"/>
  <c r="F37" i="106"/>
  <c r="F40" i="106" s="1"/>
  <c r="F42" i="106" s="1"/>
  <c r="F13" i="107"/>
  <c r="C8" i="107"/>
  <c r="C13" i="107"/>
  <c r="F33" i="107"/>
  <c r="C15" i="106"/>
  <c r="C19" i="106" s="1"/>
  <c r="C37" i="106" s="1"/>
  <c r="C40" i="106" s="1"/>
  <c r="C42" i="106" s="1"/>
  <c r="L1" i="106" s="1"/>
  <c r="C10" i="107"/>
  <c r="G36" i="107"/>
  <c r="H36" i="107" s="1"/>
  <c r="C14" i="107"/>
  <c r="H14" i="107" s="1"/>
  <c r="F30" i="107"/>
  <c r="F59" i="107" s="1"/>
  <c r="D34" i="107"/>
  <c r="H34" i="107" s="1"/>
  <c r="H35" i="107"/>
  <c r="H14" i="106"/>
  <c r="G13" i="106"/>
  <c r="E8" i="106"/>
  <c r="E20" i="107"/>
  <c r="H38" i="107"/>
  <c r="H33" i="106"/>
  <c r="D27" i="107"/>
  <c r="G33" i="107"/>
  <c r="J4" i="107"/>
  <c r="H9" i="106"/>
  <c r="D30" i="106"/>
  <c r="H30" i="106" s="1"/>
  <c r="H21" i="106"/>
  <c r="H58" i="106" s="1"/>
  <c r="B58" i="106" s="1"/>
  <c r="H27" i="106"/>
  <c r="J3" i="106"/>
  <c r="G13" i="105"/>
  <c r="G60" i="105" s="1"/>
  <c r="H14" i="105"/>
  <c r="H12" i="105"/>
  <c r="H11" i="105"/>
  <c r="H35" i="105"/>
  <c r="H34" i="105"/>
  <c r="H33" i="105"/>
  <c r="H32" i="105"/>
  <c r="H31" i="105"/>
  <c r="H29" i="105"/>
  <c r="H28" i="105"/>
  <c r="H26" i="105"/>
  <c r="H25" i="105"/>
  <c r="H23" i="105"/>
  <c r="E22" i="105"/>
  <c r="H22" i="105" s="1"/>
  <c r="E21" i="105"/>
  <c r="E58" i="105" s="1"/>
  <c r="E24" i="105"/>
  <c r="H24" i="105" s="1"/>
  <c r="H41" i="105"/>
  <c r="H39" i="105"/>
  <c r="H38" i="105"/>
  <c r="H10" i="105"/>
  <c r="A49" i="105"/>
  <c r="J2" i="105"/>
  <c r="J3" i="105" s="1"/>
  <c r="J4" i="105" s="1"/>
  <c r="J5" i="105" s="1"/>
  <c r="J6" i="105" s="1"/>
  <c r="J7" i="105" s="1"/>
  <c r="J8" i="105" s="1"/>
  <c r="J9" i="105" s="1"/>
  <c r="J10" i="105" s="1"/>
  <c r="J11" i="105" s="1"/>
  <c r="J12" i="105" s="1"/>
  <c r="J13" i="105" s="1"/>
  <c r="J14" i="105" s="1"/>
  <c r="J15" i="105" s="1"/>
  <c r="J16" i="105" s="1"/>
  <c r="J17" i="105" s="1"/>
  <c r="J18" i="105" s="1"/>
  <c r="J19" i="105" s="1"/>
  <c r="J20" i="105" s="1"/>
  <c r="J21" i="105" s="1"/>
  <c r="J22" i="105" s="1"/>
  <c r="J23" i="105" s="1"/>
  <c r="J24" i="105" s="1"/>
  <c r="J25" i="105" s="1"/>
  <c r="J26" i="105" s="1"/>
  <c r="J27" i="105" s="1"/>
  <c r="J28" i="105" s="1"/>
  <c r="J29" i="105" s="1"/>
  <c r="J30" i="105" s="1"/>
  <c r="J31" i="105" s="1"/>
  <c r="J32" i="105" s="1"/>
  <c r="J33" i="105" s="1"/>
  <c r="J34" i="105" s="1"/>
  <c r="J35" i="105" s="1"/>
  <c r="J36" i="105" s="1"/>
  <c r="J37" i="105" s="1"/>
  <c r="J38" i="105" s="1"/>
  <c r="J39" i="105" s="1"/>
  <c r="J40" i="105" s="1"/>
  <c r="J41" i="105" s="1"/>
  <c r="J42" i="105" s="1"/>
  <c r="J43" i="105" s="1"/>
  <c r="J44" i="105" s="1"/>
  <c r="J45" i="105" s="1"/>
  <c r="J46" i="105" s="1"/>
  <c r="J47" i="105" s="1"/>
  <c r="J48" i="105" s="1"/>
  <c r="J49" i="105" s="1"/>
  <c r="J50" i="105" s="1"/>
  <c r="J51" i="105" s="1"/>
  <c r="J52" i="105" s="1"/>
  <c r="J53" i="105" s="1"/>
  <c r="J54" i="105" s="1"/>
  <c r="E16" i="104"/>
  <c r="E17" i="104" s="1"/>
  <c r="E18" i="104" s="1"/>
  <c r="E19" i="104" s="1"/>
  <c r="E20" i="104" s="1"/>
  <c r="E21" i="104" s="1"/>
  <c r="E22" i="104" s="1"/>
  <c r="E23" i="104" s="1"/>
  <c r="E24" i="104" s="1"/>
  <c r="E25" i="104" s="1"/>
  <c r="E26" i="104" s="1"/>
  <c r="E27" i="104" s="1"/>
  <c r="E28" i="104" s="1"/>
  <c r="E29" i="104" s="1"/>
  <c r="E30" i="104" s="1"/>
  <c r="E31" i="104" s="1"/>
  <c r="E32" i="104" s="1"/>
  <c r="E33" i="104" s="1"/>
  <c r="E34" i="104" s="1"/>
  <c r="E35" i="104" s="1"/>
  <c r="E36" i="104" s="1"/>
  <c r="E37" i="104" s="1"/>
  <c r="E38" i="104" s="1"/>
  <c r="E39" i="104" s="1"/>
  <c r="E40" i="104" s="1"/>
  <c r="E41" i="104" s="1"/>
  <c r="E42" i="104" s="1"/>
  <c r="E43" i="104" s="1"/>
  <c r="E44" i="104" s="1"/>
  <c r="E45" i="104" s="1"/>
  <c r="E46" i="104" s="1"/>
  <c r="E47" i="104" s="1"/>
  <c r="E48" i="104" s="1"/>
  <c r="E49" i="104" s="1"/>
  <c r="E50" i="104" s="1"/>
  <c r="E51" i="104" s="1"/>
  <c r="E52" i="104" s="1"/>
  <c r="E53" i="104" s="1"/>
  <c r="E54" i="104" s="1"/>
  <c r="E55" i="104" s="1"/>
  <c r="E56" i="104" s="1"/>
  <c r="E57" i="104" s="1"/>
  <c r="E58" i="104" s="1"/>
  <c r="E59" i="104" s="1"/>
  <c r="E60" i="104" s="1"/>
  <c r="E61" i="104" s="1"/>
  <c r="E62" i="104" s="1"/>
  <c r="E63" i="104" s="1"/>
  <c r="E64" i="104" s="1"/>
  <c r="L25" i="104"/>
  <c r="L63" i="104" s="1"/>
  <c r="J25" i="104"/>
  <c r="J51" i="104" s="1"/>
  <c r="L23" i="104"/>
  <c r="K23" i="104"/>
  <c r="J23" i="104"/>
  <c r="L22" i="104"/>
  <c r="K22" i="104"/>
  <c r="J22" i="104"/>
  <c r="L20" i="104"/>
  <c r="K20" i="104"/>
  <c r="J20" i="104"/>
  <c r="L19" i="104"/>
  <c r="K19" i="104"/>
  <c r="J19" i="104"/>
  <c r="L17" i="104"/>
  <c r="L60" i="104" s="1"/>
  <c r="K17" i="104"/>
  <c r="K36" i="104" s="1"/>
  <c r="J17" i="104"/>
  <c r="J60" i="104" s="1"/>
  <c r="K14" i="104"/>
  <c r="K13" i="104"/>
  <c r="L12" i="104"/>
  <c r="K12" i="104"/>
  <c r="J12" i="104"/>
  <c r="L10" i="104"/>
  <c r="K10" i="104"/>
  <c r="J10" i="104"/>
  <c r="L9" i="104"/>
  <c r="L45" i="104" s="1"/>
  <c r="K9" i="104"/>
  <c r="K45" i="104" s="1"/>
  <c r="J9" i="104"/>
  <c r="J57" i="104" s="1"/>
  <c r="L8" i="104"/>
  <c r="K8" i="104"/>
  <c r="J8" i="104"/>
  <c r="H25" i="104"/>
  <c r="H39" i="104" s="1"/>
  <c r="F25" i="104"/>
  <c r="F39" i="104" s="1"/>
  <c r="H23" i="104"/>
  <c r="G23" i="104"/>
  <c r="F23" i="104"/>
  <c r="H22" i="104"/>
  <c r="G22" i="104"/>
  <c r="F22" i="104"/>
  <c r="P21" i="104"/>
  <c r="O21" i="104"/>
  <c r="H20" i="104"/>
  <c r="G20" i="104"/>
  <c r="F20" i="104"/>
  <c r="H19" i="104"/>
  <c r="G19" i="104"/>
  <c r="F19" i="104"/>
  <c r="P18" i="104"/>
  <c r="O18" i="104"/>
  <c r="N18" i="104"/>
  <c r="H17" i="104"/>
  <c r="H60" i="104" s="1"/>
  <c r="G17" i="104"/>
  <c r="G48" i="104" s="1"/>
  <c r="F17" i="104"/>
  <c r="F60" i="104" s="1"/>
  <c r="H14" i="104"/>
  <c r="G14" i="104"/>
  <c r="H13" i="104"/>
  <c r="G13" i="104"/>
  <c r="F13" i="104"/>
  <c r="H12" i="104"/>
  <c r="G12" i="104"/>
  <c r="F12" i="104"/>
  <c r="O11" i="104"/>
  <c r="N11" i="104"/>
  <c r="H10" i="104"/>
  <c r="G10" i="104"/>
  <c r="F10" i="104"/>
  <c r="H9" i="104"/>
  <c r="H45" i="104" s="1"/>
  <c r="G9" i="104"/>
  <c r="F9" i="104"/>
  <c r="F45" i="104" s="1"/>
  <c r="H8" i="104"/>
  <c r="G8" i="104"/>
  <c r="F8" i="104"/>
  <c r="L44" i="104"/>
  <c r="K44" i="104"/>
  <c r="J44" i="104"/>
  <c r="H44" i="104"/>
  <c r="G44" i="104"/>
  <c r="F44" i="104"/>
  <c r="L35" i="104"/>
  <c r="K35" i="104"/>
  <c r="J35" i="104"/>
  <c r="H35" i="104"/>
  <c r="G35" i="104"/>
  <c r="F35" i="104"/>
  <c r="L32" i="104"/>
  <c r="K32" i="104"/>
  <c r="J32" i="104"/>
  <c r="H32" i="104"/>
  <c r="G32" i="104"/>
  <c r="F32" i="104"/>
  <c r="F29" i="104"/>
  <c r="N21" i="104"/>
  <c r="P15" i="104"/>
  <c r="O15" i="104"/>
  <c r="N15" i="104"/>
  <c r="P11" i="104"/>
  <c r="I2" i="104"/>
  <c r="I3" i="104" s="1"/>
  <c r="I4" i="104" s="1"/>
  <c r="I5" i="104" s="1"/>
  <c r="I6" i="104" s="1"/>
  <c r="I7" i="104" s="1"/>
  <c r="I8" i="104" s="1"/>
  <c r="I9" i="104" s="1"/>
  <c r="I10" i="104" s="1"/>
  <c r="I11" i="104" s="1"/>
  <c r="I12" i="104" s="1"/>
  <c r="I13" i="104" s="1"/>
  <c r="I14" i="104" s="1"/>
  <c r="I15" i="104" s="1"/>
  <c r="I16" i="104" s="1"/>
  <c r="I17" i="104" s="1"/>
  <c r="I18" i="104" s="1"/>
  <c r="E2" i="104"/>
  <c r="E3" i="104" s="1"/>
  <c r="E4" i="104" s="1"/>
  <c r="E5" i="104" s="1"/>
  <c r="E6" i="104" s="1"/>
  <c r="E7" i="104" s="1"/>
  <c r="E8" i="104" s="1"/>
  <c r="E9" i="104" s="1"/>
  <c r="E10" i="104" s="1"/>
  <c r="E11" i="104" s="1"/>
  <c r="E12" i="104" s="1"/>
  <c r="E13" i="104" s="1"/>
  <c r="E14" i="104" s="1"/>
  <c r="E15" i="104" s="1"/>
  <c r="L13" i="102"/>
  <c r="L13" i="103"/>
  <c r="P13" i="103" s="1"/>
  <c r="J13" i="102"/>
  <c r="J13" i="103"/>
  <c r="J58" i="103" s="1"/>
  <c r="F14" i="102"/>
  <c r="F14" i="103"/>
  <c r="J14" i="103" s="1"/>
  <c r="J59" i="103" s="1"/>
  <c r="L63" i="103"/>
  <c r="J63" i="103"/>
  <c r="H63" i="103"/>
  <c r="F63" i="103"/>
  <c r="L61" i="103"/>
  <c r="K61" i="103"/>
  <c r="J61" i="103"/>
  <c r="H61" i="103"/>
  <c r="F61" i="103"/>
  <c r="L60" i="103"/>
  <c r="J60" i="103"/>
  <c r="H60" i="103"/>
  <c r="F60" i="103"/>
  <c r="K59" i="103"/>
  <c r="H58" i="103"/>
  <c r="F58" i="103"/>
  <c r="L57" i="103"/>
  <c r="K57" i="103"/>
  <c r="J57" i="103"/>
  <c r="H57" i="103"/>
  <c r="G57" i="103"/>
  <c r="F57" i="103"/>
  <c r="L56" i="103"/>
  <c r="J56" i="103"/>
  <c r="H56" i="103"/>
  <c r="F56" i="103"/>
  <c r="L51" i="103"/>
  <c r="J51" i="103"/>
  <c r="H51" i="103"/>
  <c r="F51" i="103"/>
  <c r="L49" i="103"/>
  <c r="J49" i="103"/>
  <c r="H49" i="103"/>
  <c r="F49" i="103"/>
  <c r="L48" i="103"/>
  <c r="J48" i="103"/>
  <c r="H48" i="103"/>
  <c r="F48" i="103"/>
  <c r="L46" i="103"/>
  <c r="J46" i="103"/>
  <c r="H46" i="103"/>
  <c r="F46" i="103"/>
  <c r="L45" i="103"/>
  <c r="K45" i="103"/>
  <c r="J45" i="103"/>
  <c r="H45" i="103"/>
  <c r="F45" i="103"/>
  <c r="L44" i="103"/>
  <c r="K44" i="103"/>
  <c r="J44" i="103"/>
  <c r="H44" i="103"/>
  <c r="G44" i="103"/>
  <c r="F44" i="103"/>
  <c r="L39" i="103"/>
  <c r="J39" i="103"/>
  <c r="H39" i="103"/>
  <c r="F39" i="103"/>
  <c r="L37" i="103"/>
  <c r="J37" i="103"/>
  <c r="H37" i="103"/>
  <c r="G37" i="103"/>
  <c r="F37" i="103"/>
  <c r="L36" i="103"/>
  <c r="J36" i="103"/>
  <c r="H36" i="103"/>
  <c r="F36" i="103"/>
  <c r="L35" i="103"/>
  <c r="K35" i="103"/>
  <c r="J35" i="103"/>
  <c r="H35" i="103"/>
  <c r="G35" i="103"/>
  <c r="F35" i="103"/>
  <c r="L34" i="103"/>
  <c r="J34" i="103"/>
  <c r="H34" i="103"/>
  <c r="F34" i="103"/>
  <c r="L32" i="103"/>
  <c r="K32" i="103"/>
  <c r="J32" i="103"/>
  <c r="H32" i="103"/>
  <c r="G32" i="103"/>
  <c r="F32" i="103"/>
  <c r="F29" i="103"/>
  <c r="P25" i="103"/>
  <c r="N25" i="103"/>
  <c r="K25" i="103"/>
  <c r="K39" i="103" s="1"/>
  <c r="G25" i="103"/>
  <c r="G63" i="103" s="1"/>
  <c r="H24" i="103"/>
  <c r="H26" i="103" s="1"/>
  <c r="P23" i="103"/>
  <c r="O23" i="103"/>
  <c r="N23" i="103"/>
  <c r="P22" i="103"/>
  <c r="N22" i="103"/>
  <c r="K49" i="103"/>
  <c r="G61" i="103"/>
  <c r="P21" i="103"/>
  <c r="O21" i="103"/>
  <c r="N21" i="103"/>
  <c r="P20" i="103"/>
  <c r="N20" i="103"/>
  <c r="O20" i="103"/>
  <c r="P19" i="103"/>
  <c r="N19" i="103"/>
  <c r="O19" i="103"/>
  <c r="G34" i="103"/>
  <c r="P18" i="103"/>
  <c r="O18" i="103"/>
  <c r="N18" i="103"/>
  <c r="P17" i="103"/>
  <c r="N17" i="103"/>
  <c r="K48" i="103"/>
  <c r="G60" i="103"/>
  <c r="P15" i="103"/>
  <c r="O15" i="103"/>
  <c r="N15" i="103"/>
  <c r="H33" i="103"/>
  <c r="O14" i="103"/>
  <c r="K58" i="103"/>
  <c r="G58" i="103"/>
  <c r="P12" i="103"/>
  <c r="O12" i="103"/>
  <c r="N12" i="103"/>
  <c r="G59" i="103"/>
  <c r="P11" i="103"/>
  <c r="O11" i="103"/>
  <c r="N11" i="103"/>
  <c r="P10" i="103"/>
  <c r="N10" i="103"/>
  <c r="O10" i="103"/>
  <c r="P9" i="103"/>
  <c r="O9" i="103"/>
  <c r="N9" i="103"/>
  <c r="G45" i="103"/>
  <c r="P8" i="103"/>
  <c r="N8" i="103"/>
  <c r="K33" i="103"/>
  <c r="G24" i="103"/>
  <c r="I2" i="103"/>
  <c r="I3" i="103" s="1"/>
  <c r="I4" i="103" s="1"/>
  <c r="I5" i="103" s="1"/>
  <c r="I6" i="103" s="1"/>
  <c r="I7" i="103" s="1"/>
  <c r="I8" i="103" s="1"/>
  <c r="I9" i="103" s="1"/>
  <c r="I10" i="103" s="1"/>
  <c r="I11" i="103" s="1"/>
  <c r="I12" i="103" s="1"/>
  <c r="I13" i="103" s="1"/>
  <c r="I14" i="103" s="1"/>
  <c r="I15" i="103" s="1"/>
  <c r="I16" i="103" s="1"/>
  <c r="I17" i="103" s="1"/>
  <c r="I18" i="103" s="1"/>
  <c r="E2" i="103"/>
  <c r="E3" i="103" s="1"/>
  <c r="E4" i="103" s="1"/>
  <c r="E5" i="103" s="1"/>
  <c r="E6" i="103" s="1"/>
  <c r="E7" i="103" s="1"/>
  <c r="E8" i="103" s="1"/>
  <c r="E9" i="103" s="1"/>
  <c r="E10" i="103" s="1"/>
  <c r="E11" i="103" s="1"/>
  <c r="E12" i="103" s="1"/>
  <c r="E13" i="103" s="1"/>
  <c r="E14" i="103" s="1"/>
  <c r="E15" i="103" s="1"/>
  <c r="E16" i="103" s="1"/>
  <c r="E17" i="103" s="1"/>
  <c r="E18" i="103" s="1"/>
  <c r="E19" i="103" s="1"/>
  <c r="E20" i="103" s="1"/>
  <c r="E21" i="103" s="1"/>
  <c r="E22" i="103" s="1"/>
  <c r="E23" i="103" s="1"/>
  <c r="E24" i="103" s="1"/>
  <c r="E25" i="103" s="1"/>
  <c r="E26" i="103" s="1"/>
  <c r="E27" i="103" s="1"/>
  <c r="E28" i="103" s="1"/>
  <c r="E29" i="103" s="1"/>
  <c r="E30" i="103" s="1"/>
  <c r="E31" i="103" s="1"/>
  <c r="E32" i="103" s="1"/>
  <c r="E33" i="103" s="1"/>
  <c r="E34" i="103" s="1"/>
  <c r="E35" i="103" s="1"/>
  <c r="E36" i="103" s="1"/>
  <c r="E37" i="103" s="1"/>
  <c r="E38" i="103" s="1"/>
  <c r="E39" i="103" s="1"/>
  <c r="E40" i="103" s="1"/>
  <c r="E41" i="103" s="1"/>
  <c r="E42" i="103" s="1"/>
  <c r="E43" i="103" s="1"/>
  <c r="E44" i="103" s="1"/>
  <c r="E45" i="103" s="1"/>
  <c r="E46" i="103" s="1"/>
  <c r="E47" i="103" s="1"/>
  <c r="E48" i="103" s="1"/>
  <c r="E49" i="103" s="1"/>
  <c r="E50" i="103" s="1"/>
  <c r="E51" i="103" s="1"/>
  <c r="E52" i="103" s="1"/>
  <c r="E53" i="103" s="1"/>
  <c r="E54" i="103" s="1"/>
  <c r="E55" i="103" s="1"/>
  <c r="E56" i="103" s="1"/>
  <c r="E57" i="103" s="1"/>
  <c r="E58" i="103" s="1"/>
  <c r="E59" i="103" s="1"/>
  <c r="E60" i="103" s="1"/>
  <c r="E61" i="103" s="1"/>
  <c r="E62" i="103" s="1"/>
  <c r="E63" i="103" s="1"/>
  <c r="E64" i="103" s="1"/>
  <c r="E2" i="102"/>
  <c r="E3" i="102" s="1"/>
  <c r="E4" i="102" s="1"/>
  <c r="E5" i="102" s="1"/>
  <c r="E6" i="102" s="1"/>
  <c r="E7" i="102" s="1"/>
  <c r="E8" i="102" s="1"/>
  <c r="E9" i="102" s="1"/>
  <c r="P9" i="102"/>
  <c r="N9" i="102"/>
  <c r="O9" i="102"/>
  <c r="F29" i="102"/>
  <c r="C57" i="107" l="1"/>
  <c r="J14" i="102"/>
  <c r="C9" i="105"/>
  <c r="G59" i="107"/>
  <c r="H20" i="107"/>
  <c r="H27" i="107"/>
  <c r="H59" i="106"/>
  <c r="B59" i="106" s="1"/>
  <c r="E8" i="107"/>
  <c r="E57" i="107" s="1"/>
  <c r="E56" i="107" s="1"/>
  <c r="G37" i="106"/>
  <c r="G40" i="106" s="1"/>
  <c r="G42" i="106" s="1"/>
  <c r="G60" i="106"/>
  <c r="G13" i="107"/>
  <c r="F37" i="107"/>
  <c r="F40" i="107" s="1"/>
  <c r="E10" i="106"/>
  <c r="E10" i="107" s="1"/>
  <c r="H10" i="107" s="1"/>
  <c r="H13" i="106"/>
  <c r="D30" i="107"/>
  <c r="H30" i="107" s="1"/>
  <c r="H33" i="107"/>
  <c r="H8" i="106"/>
  <c r="E22" i="107"/>
  <c r="H22" i="107" s="1"/>
  <c r="H21" i="105"/>
  <c r="E21" i="107"/>
  <c r="H21" i="107" s="1"/>
  <c r="E24" i="107"/>
  <c r="H24" i="107" s="1"/>
  <c r="J5" i="107"/>
  <c r="J4" i="106"/>
  <c r="D37" i="106"/>
  <c r="D40" i="106" s="1"/>
  <c r="D42" i="106" s="1"/>
  <c r="E13" i="105"/>
  <c r="C15" i="105"/>
  <c r="C19" i="105" s="1"/>
  <c r="H30" i="105"/>
  <c r="H8" i="105"/>
  <c r="H57" i="105" s="1"/>
  <c r="H36" i="105"/>
  <c r="H27" i="105"/>
  <c r="H20" i="105"/>
  <c r="H58" i="105" s="1"/>
  <c r="B58" i="105" s="1"/>
  <c r="F37" i="105"/>
  <c r="F40" i="105" s="1"/>
  <c r="F42" i="105" s="1"/>
  <c r="G37" i="105"/>
  <c r="G40" i="105" s="1"/>
  <c r="G42" i="105" s="1"/>
  <c r="I19" i="104"/>
  <c r="I20" i="104" s="1"/>
  <c r="I21" i="104" s="1"/>
  <c r="I22" i="104" s="1"/>
  <c r="I23" i="104" s="1"/>
  <c r="I24" i="104" s="1"/>
  <c r="I25" i="104" s="1"/>
  <c r="I26" i="104" s="1"/>
  <c r="I27" i="104" s="1"/>
  <c r="I28" i="104" s="1"/>
  <c r="I31" i="104" s="1"/>
  <c r="I32" i="104" s="1"/>
  <c r="I33" i="104" s="1"/>
  <c r="I34" i="104" s="1"/>
  <c r="I35" i="104" s="1"/>
  <c r="I36" i="104" s="1"/>
  <c r="I37" i="104" s="1"/>
  <c r="I38" i="104" s="1"/>
  <c r="I39" i="104" s="1"/>
  <c r="I40" i="104" s="1"/>
  <c r="I43" i="104" s="1"/>
  <c r="I44" i="104" s="1"/>
  <c r="I45" i="104" s="1"/>
  <c r="I46" i="104" s="1"/>
  <c r="I47" i="104" s="1"/>
  <c r="I48" i="104" s="1"/>
  <c r="I49" i="104" s="1"/>
  <c r="I50" i="104" s="1"/>
  <c r="I51" i="104" s="1"/>
  <c r="I52" i="104" s="1"/>
  <c r="I55" i="104" s="1"/>
  <c r="I56" i="104" s="1"/>
  <c r="I57" i="104" s="1"/>
  <c r="I58" i="104" s="1"/>
  <c r="I59" i="104" s="1"/>
  <c r="I60" i="104" s="1"/>
  <c r="I61" i="104" s="1"/>
  <c r="I62" i="104" s="1"/>
  <c r="I63" i="104" s="1"/>
  <c r="I64" i="104" s="1"/>
  <c r="I19" i="103"/>
  <c r="I20" i="103" s="1"/>
  <c r="I21" i="103" s="1"/>
  <c r="I22" i="103" s="1"/>
  <c r="I23" i="103" s="1"/>
  <c r="I24" i="103" s="1"/>
  <c r="I25" i="103" s="1"/>
  <c r="I26" i="103" s="1"/>
  <c r="I27" i="103" s="1"/>
  <c r="I28" i="103" s="1"/>
  <c r="I31" i="103" s="1"/>
  <c r="I32" i="103" s="1"/>
  <c r="I33" i="103" s="1"/>
  <c r="I34" i="103" s="1"/>
  <c r="I35" i="103" s="1"/>
  <c r="I36" i="103" s="1"/>
  <c r="I37" i="103" s="1"/>
  <c r="I38" i="103" s="1"/>
  <c r="I39" i="103" s="1"/>
  <c r="I40" i="103" s="1"/>
  <c r="I43" i="103" s="1"/>
  <c r="I44" i="103" s="1"/>
  <c r="I45" i="103" s="1"/>
  <c r="I46" i="103" s="1"/>
  <c r="I47" i="103" s="1"/>
  <c r="I48" i="103" s="1"/>
  <c r="I49" i="103" s="1"/>
  <c r="I50" i="103" s="1"/>
  <c r="I51" i="103" s="1"/>
  <c r="I52" i="103" s="1"/>
  <c r="I55" i="103" s="1"/>
  <c r="I56" i="103" s="1"/>
  <c r="I57" i="103" s="1"/>
  <c r="I58" i="103" s="1"/>
  <c r="I59" i="103" s="1"/>
  <c r="I60" i="103" s="1"/>
  <c r="I61" i="103" s="1"/>
  <c r="I62" i="103" s="1"/>
  <c r="I63" i="103" s="1"/>
  <c r="I64" i="103" s="1"/>
  <c r="J34" i="104"/>
  <c r="N8" i="104"/>
  <c r="H34" i="104"/>
  <c r="H36" i="104"/>
  <c r="G26" i="103"/>
  <c r="F51" i="104"/>
  <c r="N51" i="104" s="1"/>
  <c r="H37" i="104"/>
  <c r="F56" i="104"/>
  <c r="H58" i="104"/>
  <c r="O19" i="104"/>
  <c r="L49" i="104"/>
  <c r="F48" i="104"/>
  <c r="P23" i="104"/>
  <c r="J56" i="104"/>
  <c r="N39" i="103"/>
  <c r="F36" i="104"/>
  <c r="L48" i="104"/>
  <c r="O13" i="104"/>
  <c r="F58" i="104"/>
  <c r="G60" i="104"/>
  <c r="H59" i="104"/>
  <c r="K47" i="104"/>
  <c r="P20" i="104"/>
  <c r="K59" i="104"/>
  <c r="G39" i="103"/>
  <c r="K61" i="104"/>
  <c r="K48" i="104"/>
  <c r="N23" i="104"/>
  <c r="P17" i="104"/>
  <c r="P8" i="104"/>
  <c r="O12" i="104"/>
  <c r="O23" i="104"/>
  <c r="L36" i="104"/>
  <c r="N12" i="104"/>
  <c r="F49" i="104"/>
  <c r="O17" i="104"/>
  <c r="L37" i="104"/>
  <c r="K49" i="104"/>
  <c r="G37" i="104"/>
  <c r="J37" i="104"/>
  <c r="G51" i="103"/>
  <c r="K60" i="104"/>
  <c r="P35" i="103"/>
  <c r="K57" i="104"/>
  <c r="O25" i="103"/>
  <c r="P39" i="103"/>
  <c r="G36" i="104"/>
  <c r="O36" i="104" s="1"/>
  <c r="H57" i="104"/>
  <c r="G33" i="104"/>
  <c r="N9" i="104"/>
  <c r="G61" i="104"/>
  <c r="J14" i="104"/>
  <c r="L14" i="103"/>
  <c r="L47" i="103" s="1"/>
  <c r="L50" i="103" s="1"/>
  <c r="N19" i="104"/>
  <c r="J49" i="104"/>
  <c r="F14" i="104"/>
  <c r="F59" i="104" s="1"/>
  <c r="F24" i="103"/>
  <c r="F26" i="103" s="1"/>
  <c r="O9" i="104"/>
  <c r="F34" i="104"/>
  <c r="N34" i="104" s="1"/>
  <c r="J61" i="104"/>
  <c r="K33" i="104"/>
  <c r="G34" i="104"/>
  <c r="P10" i="104"/>
  <c r="L61" i="104"/>
  <c r="O39" i="103"/>
  <c r="P37" i="103"/>
  <c r="O44" i="103"/>
  <c r="P46" i="103"/>
  <c r="O57" i="103"/>
  <c r="J45" i="104"/>
  <c r="N45" i="104" s="1"/>
  <c r="F57" i="104"/>
  <c r="N57" i="104" s="1"/>
  <c r="O8" i="104"/>
  <c r="F59" i="103"/>
  <c r="F62" i="103" s="1"/>
  <c r="F64" i="103" s="1"/>
  <c r="L14" i="102"/>
  <c r="L47" i="102" s="1"/>
  <c r="F33" i="103"/>
  <c r="F38" i="103" s="1"/>
  <c r="F40" i="103" s="1"/>
  <c r="P44" i="103"/>
  <c r="F47" i="103"/>
  <c r="F50" i="103" s="1"/>
  <c r="F52" i="103" s="1"/>
  <c r="G57" i="104"/>
  <c r="N20" i="104"/>
  <c r="E10" i="102"/>
  <c r="E11" i="102" s="1"/>
  <c r="E12" i="102" s="1"/>
  <c r="G58" i="104"/>
  <c r="O10" i="104"/>
  <c r="P22" i="104"/>
  <c r="K56" i="104"/>
  <c r="L46" i="104"/>
  <c r="J13" i="104"/>
  <c r="J58" i="104" s="1"/>
  <c r="K34" i="104"/>
  <c r="L58" i="103"/>
  <c r="P58" i="103" s="1"/>
  <c r="L39" i="104"/>
  <c r="P39" i="104" s="1"/>
  <c r="G49" i="104"/>
  <c r="L56" i="104"/>
  <c r="L34" i="104"/>
  <c r="H49" i="104"/>
  <c r="L13" i="104"/>
  <c r="L58" i="104" s="1"/>
  <c r="F46" i="104"/>
  <c r="N22" i="104"/>
  <c r="K46" i="104"/>
  <c r="H47" i="104"/>
  <c r="H61" i="104"/>
  <c r="N51" i="103"/>
  <c r="N63" i="103"/>
  <c r="H51" i="104"/>
  <c r="K58" i="104"/>
  <c r="H33" i="104"/>
  <c r="G59" i="104"/>
  <c r="O22" i="104"/>
  <c r="N13" i="103"/>
  <c r="P51" i="103"/>
  <c r="P63" i="103"/>
  <c r="P12" i="104"/>
  <c r="O20" i="104"/>
  <c r="L51" i="104"/>
  <c r="H63" i="104"/>
  <c r="P63" i="104" s="1"/>
  <c r="K37" i="104"/>
  <c r="G45" i="104"/>
  <c r="O45" i="104" s="1"/>
  <c r="L57" i="104"/>
  <c r="N25" i="104"/>
  <c r="J46" i="104"/>
  <c r="P19" i="104"/>
  <c r="N10" i="104"/>
  <c r="J39" i="104"/>
  <c r="N39" i="104" s="1"/>
  <c r="P9" i="104"/>
  <c r="N17" i="104"/>
  <c r="O32" i="104"/>
  <c r="J48" i="104"/>
  <c r="J63" i="104"/>
  <c r="J36" i="104"/>
  <c r="O44" i="104"/>
  <c r="O35" i="104"/>
  <c r="P35" i="104"/>
  <c r="P32" i="104"/>
  <c r="P45" i="104"/>
  <c r="G46" i="104"/>
  <c r="O14" i="104"/>
  <c r="F37" i="104"/>
  <c r="F63" i="104"/>
  <c r="G47" i="104"/>
  <c r="P60" i="104"/>
  <c r="F61" i="104"/>
  <c r="H46" i="104"/>
  <c r="G56" i="104"/>
  <c r="P25" i="104"/>
  <c r="P44" i="104"/>
  <c r="H48" i="104"/>
  <c r="H56" i="104"/>
  <c r="N35" i="104"/>
  <c r="N60" i="104"/>
  <c r="N32" i="104"/>
  <c r="N44" i="104"/>
  <c r="O35" i="103"/>
  <c r="N61" i="103"/>
  <c r="N48" i="103"/>
  <c r="P45" i="103"/>
  <c r="P48" i="103"/>
  <c r="P57" i="103"/>
  <c r="N14" i="103"/>
  <c r="J24" i="103"/>
  <c r="J33" i="103"/>
  <c r="J38" i="103" s="1"/>
  <c r="N58" i="103"/>
  <c r="J47" i="103"/>
  <c r="J50" i="103" s="1"/>
  <c r="N57" i="103"/>
  <c r="N37" i="103"/>
  <c r="N35" i="103"/>
  <c r="O32" i="103"/>
  <c r="N49" i="103"/>
  <c r="P56" i="103"/>
  <c r="O59" i="103"/>
  <c r="N46" i="103"/>
  <c r="P61" i="103"/>
  <c r="N34" i="103"/>
  <c r="P34" i="103"/>
  <c r="P32" i="103"/>
  <c r="N60" i="103"/>
  <c r="H38" i="103"/>
  <c r="H40" i="103" s="1"/>
  <c r="N45" i="103"/>
  <c r="P49" i="103"/>
  <c r="P60" i="103"/>
  <c r="N36" i="103"/>
  <c r="P36" i="103"/>
  <c r="N56" i="103"/>
  <c r="O61" i="103"/>
  <c r="O58" i="103"/>
  <c r="O45" i="103"/>
  <c r="G36" i="103"/>
  <c r="K51" i="103"/>
  <c r="K60" i="103"/>
  <c r="O60" i="103" s="1"/>
  <c r="J62" i="103"/>
  <c r="K24" i="103"/>
  <c r="N32" i="103"/>
  <c r="K34" i="103"/>
  <c r="O34" i="103" s="1"/>
  <c r="G47" i="103"/>
  <c r="G56" i="103"/>
  <c r="G62" i="103" s="1"/>
  <c r="G64" i="103" s="1"/>
  <c r="G46" i="103"/>
  <c r="O8" i="103"/>
  <c r="H47" i="103"/>
  <c r="G48" i="103"/>
  <c r="O48" i="103" s="1"/>
  <c r="K63" i="103"/>
  <c r="O63" i="103" s="1"/>
  <c r="G49" i="103"/>
  <c r="O49" i="103" s="1"/>
  <c r="K37" i="103"/>
  <c r="O37" i="103" s="1"/>
  <c r="N44" i="103"/>
  <c r="K46" i="103"/>
  <c r="O13" i="103"/>
  <c r="K47" i="103"/>
  <c r="K56" i="103"/>
  <c r="H59" i="103"/>
  <c r="G33" i="103"/>
  <c r="K36" i="103"/>
  <c r="O17" i="103"/>
  <c r="O22" i="103"/>
  <c r="P25" i="102"/>
  <c r="N25" i="102"/>
  <c r="P23" i="102"/>
  <c r="N23" i="102"/>
  <c r="P22" i="102"/>
  <c r="N22" i="102"/>
  <c r="P21" i="102"/>
  <c r="O21" i="102"/>
  <c r="N21" i="102"/>
  <c r="P20" i="102"/>
  <c r="N20" i="102"/>
  <c r="P19" i="102"/>
  <c r="N19" i="102"/>
  <c r="P18" i="102"/>
  <c r="O18" i="102"/>
  <c r="N18" i="102"/>
  <c r="P17" i="102"/>
  <c r="N17" i="102"/>
  <c r="P15" i="102"/>
  <c r="O15" i="102"/>
  <c r="N15" i="102"/>
  <c r="N14" i="102"/>
  <c r="P13" i="102"/>
  <c r="N13" i="102"/>
  <c r="P12" i="102"/>
  <c r="N12" i="102"/>
  <c r="P11" i="102"/>
  <c r="O11" i="102"/>
  <c r="N11" i="102"/>
  <c r="P10" i="102"/>
  <c r="N10" i="102"/>
  <c r="P8" i="102"/>
  <c r="N8" i="102"/>
  <c r="H59" i="102"/>
  <c r="I2" i="102"/>
  <c r="I3" i="102" s="1"/>
  <c r="I4" i="102" s="1"/>
  <c r="I5" i="102" s="1"/>
  <c r="I6" i="102" s="1"/>
  <c r="I7" i="102" s="1"/>
  <c r="I8" i="102" s="1"/>
  <c r="I9" i="102" s="1"/>
  <c r="I10" i="102" s="1"/>
  <c r="I11" i="102" s="1"/>
  <c r="I12" i="102" s="1"/>
  <c r="L58" i="102"/>
  <c r="J58" i="102"/>
  <c r="H58" i="102"/>
  <c r="F58" i="102"/>
  <c r="L44" i="102"/>
  <c r="K44" i="102"/>
  <c r="J44" i="102"/>
  <c r="H44" i="102"/>
  <c r="G44" i="102"/>
  <c r="F44" i="102"/>
  <c r="L32" i="102"/>
  <c r="K32" i="102"/>
  <c r="J32" i="102"/>
  <c r="H32" i="102"/>
  <c r="G32" i="102"/>
  <c r="F32" i="102"/>
  <c r="L63" i="102"/>
  <c r="J63" i="102"/>
  <c r="L61" i="102"/>
  <c r="J61" i="102"/>
  <c r="L60" i="102"/>
  <c r="J60" i="102"/>
  <c r="L56" i="102"/>
  <c r="J56" i="102"/>
  <c r="J59" i="102"/>
  <c r="L57" i="102"/>
  <c r="J57" i="102"/>
  <c r="L51" i="102"/>
  <c r="J51" i="102"/>
  <c r="L49" i="102"/>
  <c r="J49" i="102"/>
  <c r="L48" i="102"/>
  <c r="J48" i="102"/>
  <c r="L46" i="102"/>
  <c r="J46" i="102"/>
  <c r="J47" i="102"/>
  <c r="L45" i="102"/>
  <c r="J45" i="102"/>
  <c r="L39" i="102"/>
  <c r="J39" i="102"/>
  <c r="L37" i="102"/>
  <c r="J37" i="102"/>
  <c r="L36" i="102"/>
  <c r="J36" i="102"/>
  <c r="L34" i="102"/>
  <c r="J34" i="102"/>
  <c r="L35" i="102"/>
  <c r="K35" i="102"/>
  <c r="J35" i="102"/>
  <c r="J33" i="102"/>
  <c r="K25" i="102"/>
  <c r="K51" i="102" s="1"/>
  <c r="K48" i="102"/>
  <c r="O12" i="102"/>
  <c r="K57" i="102"/>
  <c r="G25" i="102"/>
  <c r="G25" i="104" s="1"/>
  <c r="G39" i="104" s="1"/>
  <c r="H63" i="102"/>
  <c r="F63" i="102"/>
  <c r="H60" i="102"/>
  <c r="F60" i="102"/>
  <c r="H56" i="102"/>
  <c r="F59" i="102"/>
  <c r="C56" i="105" l="1"/>
  <c r="C60" i="105" s="1"/>
  <c r="H9" i="105"/>
  <c r="H56" i="105" s="1"/>
  <c r="C9" i="107"/>
  <c r="C56" i="107" s="1"/>
  <c r="C60" i="107" s="1"/>
  <c r="B57" i="105"/>
  <c r="H57" i="106"/>
  <c r="E57" i="106"/>
  <c r="E56" i="106" s="1"/>
  <c r="E60" i="106" s="1"/>
  <c r="H13" i="105"/>
  <c r="E60" i="105"/>
  <c r="D59" i="107"/>
  <c r="D60" i="107" s="1"/>
  <c r="H59" i="105"/>
  <c r="B59" i="105" s="1"/>
  <c r="H59" i="107"/>
  <c r="B59" i="107" s="1"/>
  <c r="E58" i="107"/>
  <c r="H8" i="107"/>
  <c r="H57" i="107" s="1"/>
  <c r="G37" i="107"/>
  <c r="G40" i="107" s="1"/>
  <c r="H58" i="107"/>
  <c r="B58" i="107" s="1"/>
  <c r="D37" i="107"/>
  <c r="D40" i="107" s="1"/>
  <c r="D42" i="107" s="1"/>
  <c r="H10" i="106"/>
  <c r="H15" i="106" s="1"/>
  <c r="H19" i="106" s="1"/>
  <c r="H37" i="106" s="1"/>
  <c r="H40" i="106" s="1"/>
  <c r="H42" i="106" s="1"/>
  <c r="L2" i="106" s="1"/>
  <c r="E37" i="106"/>
  <c r="E40" i="106" s="1"/>
  <c r="E42" i="106" s="1"/>
  <c r="E13" i="107"/>
  <c r="C37" i="105"/>
  <c r="C40" i="105" s="1"/>
  <c r="C42" i="105" s="1"/>
  <c r="L1" i="105" s="1"/>
  <c r="L1" i="107" s="1"/>
  <c r="C19" i="107"/>
  <c r="C37" i="107" s="1"/>
  <c r="C40" i="107" s="1"/>
  <c r="C42" i="107" s="1"/>
  <c r="J6" i="107"/>
  <c r="J7" i="107" s="1"/>
  <c r="J5" i="106"/>
  <c r="P36" i="104"/>
  <c r="P37" i="104"/>
  <c r="D37" i="105"/>
  <c r="D40" i="105" s="1"/>
  <c r="D42" i="105" s="1"/>
  <c r="H15" i="105"/>
  <c r="H19" i="105" s="1"/>
  <c r="E37" i="105"/>
  <c r="E40" i="105" s="1"/>
  <c r="E42" i="105" s="1"/>
  <c r="P34" i="104"/>
  <c r="P48" i="104"/>
  <c r="H38" i="104"/>
  <c r="H40" i="104" s="1"/>
  <c r="P58" i="104"/>
  <c r="N56" i="104"/>
  <c r="O60" i="104"/>
  <c r="N48" i="104"/>
  <c r="N36" i="104"/>
  <c r="O51" i="103"/>
  <c r="N59" i="103"/>
  <c r="F47" i="104"/>
  <c r="F50" i="104" s="1"/>
  <c r="F52" i="104" s="1"/>
  <c r="P49" i="104"/>
  <c r="O57" i="104"/>
  <c r="O58" i="104"/>
  <c r="N49" i="104"/>
  <c r="O59" i="104"/>
  <c r="O47" i="104"/>
  <c r="P57" i="104"/>
  <c r="N58" i="104"/>
  <c r="K50" i="104"/>
  <c r="O48" i="104"/>
  <c r="F33" i="104"/>
  <c r="F38" i="104" s="1"/>
  <c r="F40" i="104" s="1"/>
  <c r="O34" i="104"/>
  <c r="N61" i="104"/>
  <c r="O49" i="104"/>
  <c r="O33" i="104"/>
  <c r="O61" i="104"/>
  <c r="G38" i="104"/>
  <c r="G40" i="104" s="1"/>
  <c r="O37" i="104"/>
  <c r="J47" i="104"/>
  <c r="J50" i="104" s="1"/>
  <c r="N46" i="104"/>
  <c r="N37" i="104"/>
  <c r="G50" i="104"/>
  <c r="N63" i="104"/>
  <c r="N13" i="104"/>
  <c r="K62" i="104"/>
  <c r="L24" i="103"/>
  <c r="L59" i="103"/>
  <c r="L62" i="103" s="1"/>
  <c r="L64" i="103" s="1"/>
  <c r="G63" i="104"/>
  <c r="L33" i="103"/>
  <c r="P33" i="103" s="1"/>
  <c r="P14" i="103"/>
  <c r="L14" i="104"/>
  <c r="P14" i="104" s="1"/>
  <c r="P13" i="104"/>
  <c r="P46" i="104"/>
  <c r="P61" i="104"/>
  <c r="P51" i="104"/>
  <c r="P47" i="103"/>
  <c r="K38" i="104"/>
  <c r="I13" i="102"/>
  <c r="I14" i="102" s="1"/>
  <c r="I15" i="102" s="1"/>
  <c r="I16" i="102" s="1"/>
  <c r="I17" i="102" s="1"/>
  <c r="I18" i="102" s="1"/>
  <c r="E13" i="102"/>
  <c r="E14" i="102" s="1"/>
  <c r="E15" i="102" s="1"/>
  <c r="E16" i="102" s="1"/>
  <c r="E17" i="102" s="1"/>
  <c r="E18" i="102" s="1"/>
  <c r="E19" i="102" s="1"/>
  <c r="E20" i="102" s="1"/>
  <c r="E21" i="102" s="1"/>
  <c r="E22" i="102" s="1"/>
  <c r="E23" i="102" s="1"/>
  <c r="E24" i="102" s="1"/>
  <c r="E25" i="102" s="1"/>
  <c r="E26" i="102" s="1"/>
  <c r="E27" i="102" s="1"/>
  <c r="E28" i="102" s="1"/>
  <c r="E29" i="102" s="1"/>
  <c r="E30" i="102" s="1"/>
  <c r="E31" i="102" s="1"/>
  <c r="E32" i="102" s="1"/>
  <c r="E33" i="102" s="1"/>
  <c r="E34" i="102" s="1"/>
  <c r="E35" i="102" s="1"/>
  <c r="E36" i="102" s="1"/>
  <c r="E37" i="102" s="1"/>
  <c r="E38" i="102" s="1"/>
  <c r="E39" i="102" s="1"/>
  <c r="E40" i="102" s="1"/>
  <c r="E41" i="102" s="1"/>
  <c r="E42" i="102" s="1"/>
  <c r="E43" i="102" s="1"/>
  <c r="E44" i="102" s="1"/>
  <c r="E45" i="102" s="1"/>
  <c r="E46" i="102" s="1"/>
  <c r="E47" i="102" s="1"/>
  <c r="E48" i="102" s="1"/>
  <c r="E49" i="102" s="1"/>
  <c r="E50" i="102" s="1"/>
  <c r="E51" i="102" s="1"/>
  <c r="E52" i="102" s="1"/>
  <c r="E53" i="102" s="1"/>
  <c r="E54" i="102" s="1"/>
  <c r="E55" i="102" s="1"/>
  <c r="E56" i="102" s="1"/>
  <c r="E57" i="102" s="1"/>
  <c r="E58" i="102" s="1"/>
  <c r="E59" i="102" s="1"/>
  <c r="E60" i="102" s="1"/>
  <c r="E61" i="102" s="1"/>
  <c r="E62" i="102" s="1"/>
  <c r="E63" i="102" s="1"/>
  <c r="E64" i="102" s="1"/>
  <c r="K25" i="104"/>
  <c r="G51" i="104"/>
  <c r="F62" i="104"/>
  <c r="F64" i="104" s="1"/>
  <c r="H50" i="104"/>
  <c r="H52" i="104" s="1"/>
  <c r="O46" i="104"/>
  <c r="P56" i="104"/>
  <c r="H62" i="104"/>
  <c r="H64" i="104" s="1"/>
  <c r="G62" i="104"/>
  <c r="O56" i="104"/>
  <c r="J33" i="104"/>
  <c r="J38" i="104" s="1"/>
  <c r="J40" i="104" s="1"/>
  <c r="J59" i="104"/>
  <c r="N14" i="104"/>
  <c r="N47" i="103"/>
  <c r="N33" i="103"/>
  <c r="N50" i="103"/>
  <c r="J52" i="103"/>
  <c r="N52" i="103" s="1"/>
  <c r="N38" i="103"/>
  <c r="J40" i="103"/>
  <c r="N40" i="103" s="1"/>
  <c r="N24" i="103"/>
  <c r="J26" i="103"/>
  <c r="O47" i="103"/>
  <c r="G50" i="103"/>
  <c r="G52" i="103" s="1"/>
  <c r="K62" i="103"/>
  <c r="O56" i="103"/>
  <c r="O46" i="103"/>
  <c r="K50" i="103"/>
  <c r="H50" i="103"/>
  <c r="H52" i="103" s="1"/>
  <c r="O36" i="103"/>
  <c r="G38" i="103"/>
  <c r="G40" i="103" s="1"/>
  <c r="O24" i="103"/>
  <c r="K26" i="103"/>
  <c r="L52" i="103"/>
  <c r="K38" i="103"/>
  <c r="H62" i="103"/>
  <c r="N62" i="103"/>
  <c r="J64" i="103"/>
  <c r="N64" i="103" s="1"/>
  <c r="O33" i="103"/>
  <c r="K37" i="102"/>
  <c r="O23" i="102"/>
  <c r="O20" i="102"/>
  <c r="O8" i="102"/>
  <c r="O19" i="102"/>
  <c r="K56" i="102"/>
  <c r="O14" i="102"/>
  <c r="O25" i="102"/>
  <c r="O17" i="102"/>
  <c r="L33" i="102"/>
  <c r="L38" i="102" s="1"/>
  <c r="P14" i="102"/>
  <c r="O22" i="102"/>
  <c r="L24" i="102"/>
  <c r="L59" i="102"/>
  <c r="P59" i="102" s="1"/>
  <c r="O13" i="102"/>
  <c r="O10" i="102"/>
  <c r="K34" i="102"/>
  <c r="J38" i="102"/>
  <c r="L50" i="102"/>
  <c r="J50" i="102"/>
  <c r="J62" i="102"/>
  <c r="J64" i="102" s="1"/>
  <c r="G58" i="102"/>
  <c r="K58" i="102"/>
  <c r="N63" i="102"/>
  <c r="K49" i="102"/>
  <c r="K45" i="102"/>
  <c r="P63" i="102"/>
  <c r="N58" i="102"/>
  <c r="N60" i="102"/>
  <c r="P60" i="102"/>
  <c r="P58" i="102"/>
  <c r="N44" i="102"/>
  <c r="O44" i="102"/>
  <c r="P56" i="102"/>
  <c r="P44" i="102"/>
  <c r="K61" i="102"/>
  <c r="K46" i="102"/>
  <c r="N32" i="102"/>
  <c r="K47" i="102"/>
  <c r="K33" i="102"/>
  <c r="N59" i="102"/>
  <c r="O32" i="102"/>
  <c r="P32" i="102"/>
  <c r="K36" i="102"/>
  <c r="K59" i="102"/>
  <c r="K63" i="102"/>
  <c r="K39" i="102"/>
  <c r="K60" i="102"/>
  <c r="K24" i="102"/>
  <c r="K24" i="104" s="1"/>
  <c r="J24" i="102"/>
  <c r="J24" i="104" s="1"/>
  <c r="H56" i="106" l="1"/>
  <c r="B57" i="106"/>
  <c r="H56" i="107"/>
  <c r="H60" i="107" s="1"/>
  <c r="B57" i="107"/>
  <c r="H9" i="107"/>
  <c r="C15" i="107"/>
  <c r="B56" i="105"/>
  <c r="B60" i="105" s="1"/>
  <c r="H60" i="105"/>
  <c r="E37" i="107"/>
  <c r="E40" i="107" s="1"/>
  <c r="H13" i="107"/>
  <c r="J8" i="107"/>
  <c r="J6" i="106"/>
  <c r="J7" i="106" s="1"/>
  <c r="H37" i="105"/>
  <c r="H40" i="105" s="1"/>
  <c r="H42" i="105" s="1"/>
  <c r="L2" i="105" s="1"/>
  <c r="L2" i="107" s="1"/>
  <c r="O38" i="104"/>
  <c r="L33" i="104"/>
  <c r="P33" i="104" s="1"/>
  <c r="O50" i="104"/>
  <c r="G52" i="104"/>
  <c r="N47" i="104"/>
  <c r="L59" i="104"/>
  <c r="L62" i="104" s="1"/>
  <c r="G64" i="104"/>
  <c r="L47" i="104"/>
  <c r="P47" i="104" s="1"/>
  <c r="L38" i="103"/>
  <c r="N33" i="104"/>
  <c r="L26" i="103"/>
  <c r="P26" i="103" s="1"/>
  <c r="P24" i="103"/>
  <c r="P59" i="103"/>
  <c r="I19" i="102"/>
  <c r="I20" i="102" s="1"/>
  <c r="I21" i="102" s="1"/>
  <c r="I22" i="102" s="1"/>
  <c r="I23" i="102" s="1"/>
  <c r="I24" i="102" s="1"/>
  <c r="I25" i="102" s="1"/>
  <c r="I26" i="102" s="1"/>
  <c r="I27" i="102" s="1"/>
  <c r="I28" i="102" s="1"/>
  <c r="I31" i="102" s="1"/>
  <c r="I32" i="102" s="1"/>
  <c r="I33" i="102" s="1"/>
  <c r="I34" i="102" s="1"/>
  <c r="I35" i="102" s="1"/>
  <c r="I36" i="102" s="1"/>
  <c r="I37" i="102" s="1"/>
  <c r="I38" i="102" s="1"/>
  <c r="I39" i="102" s="1"/>
  <c r="I40" i="102" s="1"/>
  <c r="I43" i="102" s="1"/>
  <c r="I44" i="102" s="1"/>
  <c r="I45" i="102" s="1"/>
  <c r="I46" i="102" s="1"/>
  <c r="I47" i="102" s="1"/>
  <c r="I48" i="102" s="1"/>
  <c r="I49" i="102" s="1"/>
  <c r="I50" i="102" s="1"/>
  <c r="I51" i="102" s="1"/>
  <c r="I52" i="102" s="1"/>
  <c r="I55" i="102" s="1"/>
  <c r="I56" i="102" s="1"/>
  <c r="I57" i="102" s="1"/>
  <c r="O26" i="103"/>
  <c r="N26" i="103"/>
  <c r="K39" i="104"/>
  <c r="O25" i="104"/>
  <c r="K51" i="104"/>
  <c r="K63" i="104"/>
  <c r="L26" i="102"/>
  <c r="L24" i="104"/>
  <c r="N40" i="104"/>
  <c r="N38" i="104"/>
  <c r="O62" i="104"/>
  <c r="N50" i="104"/>
  <c r="J52" i="104"/>
  <c r="N52" i="104" s="1"/>
  <c r="N59" i="104"/>
  <c r="J62" i="104"/>
  <c r="H64" i="103"/>
  <c r="P64" i="103" s="1"/>
  <c r="P62" i="103"/>
  <c r="K40" i="103"/>
  <c r="O40" i="103" s="1"/>
  <c r="O38" i="103"/>
  <c r="P52" i="103"/>
  <c r="O50" i="103"/>
  <c r="K52" i="103"/>
  <c r="O52" i="103" s="1"/>
  <c r="P50" i="103"/>
  <c r="O62" i="103"/>
  <c r="K64" i="103"/>
  <c r="O64" i="103" s="1"/>
  <c r="L62" i="102"/>
  <c r="L64" i="102" s="1"/>
  <c r="K26" i="102"/>
  <c r="K26" i="104" s="1"/>
  <c r="J26" i="102"/>
  <c r="J26" i="104" s="1"/>
  <c r="K50" i="102"/>
  <c r="K52" i="102" s="1"/>
  <c r="K62" i="102"/>
  <c r="K38" i="102"/>
  <c r="O58" i="102"/>
  <c r="J52" i="102"/>
  <c r="L52" i="102"/>
  <c r="L40" i="102"/>
  <c r="J40" i="102"/>
  <c r="G63" i="102"/>
  <c r="O63" i="102" s="1"/>
  <c r="H39" i="102"/>
  <c r="P39" i="102" s="1"/>
  <c r="G39" i="102"/>
  <c r="O39" i="102" s="1"/>
  <c r="F39" i="102"/>
  <c r="N39" i="102" s="1"/>
  <c r="H36" i="102"/>
  <c r="P36" i="102" s="1"/>
  <c r="G36" i="102"/>
  <c r="O36" i="102" s="1"/>
  <c r="F36" i="102"/>
  <c r="N36" i="102" s="1"/>
  <c r="H34" i="102"/>
  <c r="P34" i="102" s="1"/>
  <c r="F34" i="102"/>
  <c r="N34" i="102" s="1"/>
  <c r="H35" i="102"/>
  <c r="P35" i="102" s="1"/>
  <c r="G35" i="102"/>
  <c r="O35" i="102" s="1"/>
  <c r="F35" i="102"/>
  <c r="N35" i="102" s="1"/>
  <c r="H47" i="102"/>
  <c r="P47" i="102" s="1"/>
  <c r="F47" i="102"/>
  <c r="N47" i="102" s="1"/>
  <c r="H51" i="102"/>
  <c r="P51" i="102" s="1"/>
  <c r="H48" i="102"/>
  <c r="P48" i="102" s="1"/>
  <c r="G51" i="102"/>
  <c r="O51" i="102" s="1"/>
  <c r="F51" i="102"/>
  <c r="N51" i="102" s="1"/>
  <c r="F48" i="102"/>
  <c r="N48" i="102" s="1"/>
  <c r="H15" i="107" l="1"/>
  <c r="H19" i="107" s="1"/>
  <c r="H37" i="107" s="1"/>
  <c r="H40" i="107" s="1"/>
  <c r="H42" i="107" s="1"/>
  <c r="B56" i="106"/>
  <c r="B60" i="106" s="1"/>
  <c r="H60" i="106"/>
  <c r="J9" i="107"/>
  <c r="J8" i="106"/>
  <c r="L38" i="104"/>
  <c r="L50" i="104"/>
  <c r="L52" i="104" s="1"/>
  <c r="P52" i="104" s="1"/>
  <c r="P59" i="104"/>
  <c r="L26" i="104"/>
  <c r="L40" i="103"/>
  <c r="P40" i="103" s="1"/>
  <c r="P38" i="103"/>
  <c r="O63" i="104"/>
  <c r="K64" i="104"/>
  <c r="O64" i="104" s="1"/>
  <c r="K52" i="104"/>
  <c r="O52" i="104" s="1"/>
  <c r="O51" i="104"/>
  <c r="O39" i="104"/>
  <c r="K40" i="104"/>
  <c r="O40" i="104" s="1"/>
  <c r="N62" i="104"/>
  <c r="J64" i="104"/>
  <c r="N64" i="104" s="1"/>
  <c r="P62" i="104"/>
  <c r="L64" i="104"/>
  <c r="P64" i="104" s="1"/>
  <c r="L40" i="104"/>
  <c r="P40" i="104" s="1"/>
  <c r="P38" i="104"/>
  <c r="I58" i="102"/>
  <c r="I59" i="102" s="1"/>
  <c r="I60" i="102" s="1"/>
  <c r="I61" i="102" s="1"/>
  <c r="I62" i="102" s="1"/>
  <c r="I63" i="102" s="1"/>
  <c r="I64" i="102" s="1"/>
  <c r="K64" i="102"/>
  <c r="K40" i="102"/>
  <c r="G34" i="102"/>
  <c r="O34" i="102" s="1"/>
  <c r="G59" i="102"/>
  <c r="O59" i="102" s="1"/>
  <c r="H33" i="102"/>
  <c r="H57" i="102"/>
  <c r="H49" i="102"/>
  <c r="P49" i="102" s="1"/>
  <c r="H61" i="102"/>
  <c r="P61" i="102" s="1"/>
  <c r="F49" i="102"/>
  <c r="N49" i="102" s="1"/>
  <c r="F61" i="102"/>
  <c r="N61" i="102" s="1"/>
  <c r="G48" i="102"/>
  <c r="O48" i="102" s="1"/>
  <c r="G60" i="102"/>
  <c r="O60" i="102" s="1"/>
  <c r="G47" i="102"/>
  <c r="O47" i="102" s="1"/>
  <c r="G61" i="102"/>
  <c r="O61" i="102" s="1"/>
  <c r="F37" i="102"/>
  <c r="N37" i="102" s="1"/>
  <c r="H37" i="102"/>
  <c r="P37" i="102" s="1"/>
  <c r="H24" i="102"/>
  <c r="H24" i="104" s="1"/>
  <c r="P24" i="104" s="1"/>
  <c r="H46" i="102"/>
  <c r="P46" i="102" s="1"/>
  <c r="H45" i="102"/>
  <c r="F56" i="102"/>
  <c r="B56" i="107" l="1"/>
  <c r="B60" i="107" s="1"/>
  <c r="J10" i="107"/>
  <c r="J9" i="106"/>
  <c r="P50" i="104"/>
  <c r="H26" i="102"/>
  <c r="P24" i="102"/>
  <c r="P57" i="102"/>
  <c r="H62" i="102"/>
  <c r="N56" i="102"/>
  <c r="P33" i="102"/>
  <c r="H38" i="102"/>
  <c r="P45" i="102"/>
  <c r="H50" i="102"/>
  <c r="F45" i="102"/>
  <c r="G37" i="102"/>
  <c r="O37" i="102" s="1"/>
  <c r="G49" i="102"/>
  <c r="O49" i="102" s="1"/>
  <c r="F46" i="102"/>
  <c r="N46" i="102" s="1"/>
  <c r="F24" i="102"/>
  <c r="J11" i="107" l="1"/>
  <c r="J10" i="106"/>
  <c r="N24" i="102"/>
  <c r="F24" i="104"/>
  <c r="N24" i="104" s="1"/>
  <c r="P26" i="102"/>
  <c r="H26" i="104"/>
  <c r="P26" i="104" s="1"/>
  <c r="N45" i="102"/>
  <c r="F50" i="102"/>
  <c r="H52" i="102"/>
  <c r="P52" i="102" s="1"/>
  <c r="P50" i="102"/>
  <c r="H64" i="102"/>
  <c r="P64" i="102" s="1"/>
  <c r="P62" i="102"/>
  <c r="H40" i="102"/>
  <c r="P40" i="102" s="1"/>
  <c r="P38" i="102"/>
  <c r="G46" i="102"/>
  <c r="O46" i="102" s="1"/>
  <c r="G56" i="102"/>
  <c r="G57" i="102"/>
  <c r="O57" i="102" s="1"/>
  <c r="F57" i="102"/>
  <c r="F62" i="102" s="1"/>
  <c r="F33" i="102"/>
  <c r="F38" i="102" s="1"/>
  <c r="F26" i="102"/>
  <c r="J12" i="107" l="1"/>
  <c r="J11" i="106"/>
  <c r="N26" i="102"/>
  <c r="F26" i="104"/>
  <c r="N26" i="104" s="1"/>
  <c r="O56" i="102"/>
  <c r="G62" i="102"/>
  <c r="N57" i="102"/>
  <c r="F52" i="102"/>
  <c r="N52" i="102" s="1"/>
  <c r="N50" i="102"/>
  <c r="N33" i="102"/>
  <c r="G24" i="102"/>
  <c r="G24" i="104" s="1"/>
  <c r="O24" i="104" s="1"/>
  <c r="G45" i="102"/>
  <c r="G50" i="102" s="1"/>
  <c r="G33" i="102"/>
  <c r="G38" i="102" s="1"/>
  <c r="J13" i="107" l="1"/>
  <c r="J12" i="106"/>
  <c r="G26" i="102"/>
  <c r="O24" i="102"/>
  <c r="O33" i="102"/>
  <c r="O45" i="102"/>
  <c r="G64" i="102"/>
  <c r="O64" i="102" s="1"/>
  <c r="O62" i="102"/>
  <c r="F40" i="102"/>
  <c r="N40" i="102" s="1"/>
  <c r="N38" i="102"/>
  <c r="F64" i="102"/>
  <c r="N64" i="102" s="1"/>
  <c r="N62" i="102"/>
  <c r="J14" i="107" l="1"/>
  <c r="J13" i="106"/>
  <c r="O26" i="102"/>
  <c r="G26" i="104"/>
  <c r="O26" i="104" s="1"/>
  <c r="G52" i="102"/>
  <c r="O52" i="102" s="1"/>
  <c r="O50" i="102"/>
  <c r="G40" i="102"/>
  <c r="O40" i="102" s="1"/>
  <c r="O38" i="102"/>
  <c r="J15" i="107" l="1"/>
  <c r="J16" i="107" s="1"/>
  <c r="J17" i="107" s="1"/>
  <c r="J18" i="107" s="1"/>
  <c r="J19" i="107" s="1"/>
  <c r="J20" i="107" s="1"/>
  <c r="J21" i="107" s="1"/>
  <c r="J22" i="107" s="1"/>
  <c r="J23" i="107" s="1"/>
  <c r="J24" i="107" s="1"/>
  <c r="J25" i="107" s="1"/>
  <c r="J26" i="107" s="1"/>
  <c r="J27" i="107" s="1"/>
  <c r="J28" i="107" s="1"/>
  <c r="J29" i="107" s="1"/>
  <c r="J30" i="107" s="1"/>
  <c r="J31" i="107" s="1"/>
  <c r="J32" i="107" s="1"/>
  <c r="J33" i="107" s="1"/>
  <c r="J34" i="107" s="1"/>
  <c r="J35" i="107" s="1"/>
  <c r="J36" i="107" s="1"/>
  <c r="J37" i="107" s="1"/>
  <c r="J38" i="107" s="1"/>
  <c r="J39" i="107" s="1"/>
  <c r="J40" i="107" s="1"/>
  <c r="J41" i="107" s="1"/>
  <c r="J42" i="107" s="1"/>
  <c r="J43" i="107" s="1"/>
  <c r="J44" i="107" s="1"/>
  <c r="J45" i="107" s="1"/>
  <c r="J46" i="107" s="1"/>
  <c r="J47" i="107" s="1"/>
  <c r="J48" i="107" s="1"/>
  <c r="J49" i="107" s="1"/>
  <c r="J50" i="107" s="1"/>
  <c r="J51" i="107" s="1"/>
  <c r="J52" i="107" s="1"/>
  <c r="J53" i="107" s="1"/>
  <c r="J54" i="107" s="1"/>
  <c r="J14" i="106"/>
  <c r="J15" i="106" l="1"/>
  <c r="J16" i="106" s="1"/>
  <c r="J17" i="106" s="1"/>
  <c r="J18" i="106" s="1"/>
  <c r="J19" i="106" s="1"/>
  <c r="J20" i="106" s="1"/>
  <c r="J21" i="106" s="1"/>
  <c r="J22" i="106" s="1"/>
  <c r="J23" i="106" s="1"/>
  <c r="J24" i="106" s="1"/>
  <c r="J25" i="106" s="1"/>
  <c r="J26" i="106" s="1"/>
  <c r="J27" i="106" s="1"/>
  <c r="J28" i="106" s="1"/>
  <c r="J29" i="106" s="1"/>
  <c r="J30" i="106" s="1"/>
  <c r="J31" i="106" s="1"/>
  <c r="J32" i="106" s="1"/>
  <c r="J33" i="106" s="1"/>
  <c r="J34" i="106" s="1"/>
  <c r="J35" i="106" s="1"/>
  <c r="J36" i="106" s="1"/>
  <c r="J37" i="106" s="1"/>
  <c r="J38" i="106" s="1"/>
  <c r="J39" i="106" s="1"/>
  <c r="J40" i="106" s="1"/>
  <c r="J41" i="106" s="1"/>
  <c r="J42" i="106" s="1"/>
  <c r="J43" i="106" s="1"/>
  <c r="J44" i="106" s="1"/>
  <c r="J45" i="106" s="1"/>
  <c r="J46" i="106" s="1"/>
  <c r="J47" i="106" s="1"/>
  <c r="J48" i="106" s="1"/>
  <c r="J49" i="106" s="1"/>
  <c r="J50" i="106" s="1"/>
  <c r="J51" i="106" s="1"/>
  <c r="J52" i="106" s="1"/>
  <c r="J53" i="106" s="1"/>
  <c r="J54" i="106" s="1"/>
</calcChain>
</file>

<file path=xl/sharedStrings.xml><?xml version="1.0" encoding="utf-8"?>
<sst xmlns="http://schemas.openxmlformats.org/spreadsheetml/2006/main" count="1112" uniqueCount="198">
  <si>
    <t xml:space="preserve"> </t>
  </si>
  <si>
    <t>DESCRIPTION</t>
  </si>
  <si>
    <t>CTG</t>
  </si>
  <si>
    <t>EXP</t>
  </si>
  <si>
    <t>REV</t>
  </si>
  <si>
    <t>OTH</t>
  </si>
  <si>
    <t>H</t>
  </si>
  <si>
    <t>D</t>
  </si>
  <si>
    <t>B</t>
  </si>
  <si>
    <t>F</t>
  </si>
  <si>
    <t xml:space="preserve">FY-2018 </t>
  </si>
  <si>
    <t>G</t>
  </si>
  <si>
    <t>COLUMN = A</t>
  </si>
  <si>
    <t xml:space="preserve">CHANGE </t>
  </si>
  <si>
    <t xml:space="preserve">FY-2019 </t>
  </si>
  <si>
    <t xml:space="preserve">&amp; FY-2018 </t>
  </si>
  <si>
    <t xml:space="preserve">&amp; FY-2017 </t>
  </si>
  <si>
    <t>TOT</t>
  </si>
  <si>
    <t>SUB</t>
  </si>
  <si>
    <t>TAX</t>
  </si>
  <si>
    <t xml:space="preserve">VALUES </t>
  </si>
  <si>
    <t>CHANGE IN NET ASSETS</t>
  </si>
  <si>
    <t>A-R</t>
  </si>
  <si>
    <t xml:space="preserve">FY-2018-2017 </t>
  </si>
  <si>
    <t xml:space="preserve">FY-2019-2018 </t>
  </si>
  <si>
    <t>J</t>
  </si>
  <si>
    <t>K</t>
  </si>
  <si>
    <t>L</t>
  </si>
  <si>
    <t>EMB</t>
  </si>
  <si>
    <t>C</t>
  </si>
  <si>
    <t>B-D</t>
  </si>
  <si>
    <t>TAX - PAGE 1, ROW 12</t>
  </si>
  <si>
    <t>TAX - "PUSH" VALUE</t>
  </si>
  <si>
    <t>CORRUPT CPA FIRM:</t>
  </si>
  <si>
    <t>CORRUPT ENTITY (INCLUDING SUBSIDIARIES):</t>
  </si>
  <si>
    <t>DIFFERENCE</t>
  </si>
  <si>
    <t>https://rumble.com/search/all?q=tgh-embezzle</t>
  </si>
  <si>
    <r>
      <t>https://</t>
    </r>
    <r>
      <rPr>
        <b/>
        <sz val="14"/>
        <color rgb="FF0000FF"/>
        <rFont val="Courier New"/>
        <family val="1"/>
      </rPr>
      <t>i</t>
    </r>
    <r>
      <rPr>
        <b/>
        <sz val="14"/>
        <rFont val="Courier New"/>
        <family val="1"/>
      </rPr>
      <t>can</t>
    </r>
    <r>
      <rPr>
        <b/>
        <sz val="14"/>
        <color rgb="FF00B050"/>
        <rFont val="Courier New"/>
        <family val="1"/>
      </rPr>
      <t>fund</t>
    </r>
    <r>
      <rPr>
        <b/>
        <sz val="14"/>
        <rFont val="Courier New"/>
        <family val="1"/>
      </rPr>
      <t>the</t>
    </r>
    <r>
      <rPr>
        <b/>
        <sz val="14"/>
        <color rgb="FF0000FF"/>
        <rFont val="Courier New"/>
        <family val="1"/>
      </rPr>
      <t>USA</t>
    </r>
    <r>
      <rPr>
        <b/>
        <sz val="14"/>
        <color rgb="FFFF0000"/>
        <rFont val="Courier New"/>
        <family val="1"/>
      </rPr>
      <t>.com/</t>
    </r>
  </si>
  <si>
    <t>EMBEZZLED CASH =</t>
  </si>
  <si>
    <t>PER TGH &amp; KPMG, LLP</t>
  </si>
  <si>
    <t>PER BRUNN, CPA (PA), MBA</t>
  </si>
  <si>
    <t>ACCOUNTS RECEIVABLE &gt;</t>
  </si>
  <si>
    <t>CORRUPT SUBSIDIARY (TGH):</t>
  </si>
  <si>
    <t>AR FY-2017 ENDING VALUE</t>
  </si>
  <si>
    <t>AR FY-2018 CHANGE VALUE</t>
  </si>
  <si>
    <t>BAD DEBT REVENUE EARNED</t>
  </si>
  <si>
    <t>AR FY-2018 BAD DEBT EXP</t>
  </si>
  <si>
    <t>NET PATIENT SERVICE REV</t>
  </si>
  <si>
    <t>B-D ASU 2014-09 REVENUE</t>
  </si>
  <si>
    <t>ACCRUAL - OPERATING EXP</t>
  </si>
  <si>
    <t>OTHER REV BEFORE OP-EXP</t>
  </si>
  <si>
    <t>NON-OPERATING AND OTHER</t>
  </si>
  <si>
    <t>TAMPA GENERAL HOSPITAL</t>
  </si>
  <si>
    <r>
      <t>TGH-</t>
    </r>
    <r>
      <rPr>
        <b/>
        <sz val="16"/>
        <color rgb="FF00B050"/>
        <rFont val="Courier New"/>
        <family val="1"/>
      </rPr>
      <t>EMBEZZLE</t>
    </r>
    <r>
      <rPr>
        <b/>
        <sz val="16"/>
        <rFont val="Courier New"/>
        <family val="1"/>
      </rPr>
      <t xml:space="preserve">:                             AS </t>
    </r>
    <r>
      <rPr>
        <b/>
        <sz val="16"/>
        <color rgb="FFFF0000"/>
        <rFont val="Courier New"/>
        <family val="1"/>
      </rPr>
      <t>BAD DEBT</t>
    </r>
    <r>
      <rPr>
        <b/>
        <sz val="16"/>
        <rFont val="Courier New"/>
        <family val="1"/>
      </rPr>
      <t xml:space="preserve">                            </t>
    </r>
    <r>
      <rPr>
        <b/>
        <sz val="16"/>
        <color rgb="FF0000FF"/>
        <rFont val="Courier New"/>
        <family val="1"/>
      </rPr>
      <t xml:space="preserve"> INCREASES</t>
    </r>
    <r>
      <rPr>
        <b/>
        <sz val="16"/>
        <rFont val="Courier New"/>
        <family val="1"/>
      </rPr>
      <t xml:space="preserve">,                             </t>
    </r>
    <r>
      <rPr>
        <b/>
        <sz val="16"/>
        <color rgb="FF00B050"/>
        <rFont val="Courier New"/>
        <family val="1"/>
      </rPr>
      <t xml:space="preserve">CASH EMBEZZLE </t>
    </r>
    <r>
      <rPr>
        <b/>
        <sz val="16"/>
        <rFont val="Courier New"/>
        <family val="1"/>
      </rPr>
      <t xml:space="preserve">                            ALSO</t>
    </r>
    <r>
      <rPr>
        <b/>
        <sz val="16"/>
        <color rgb="FF0000FF"/>
        <rFont val="Courier New"/>
        <family val="1"/>
      </rPr>
      <t xml:space="preserve"> INCREASES</t>
    </r>
    <r>
      <rPr>
        <b/>
        <sz val="16"/>
        <rFont val="Courier New"/>
        <family val="1"/>
      </rPr>
      <t>.</t>
    </r>
  </si>
  <si>
    <t>CATEGORY = CTG &gt;</t>
  </si>
  <si>
    <t xml:space="preserve">A-R = BALANCE SHEET  </t>
  </si>
  <si>
    <t>&gt;</t>
  </si>
  <si>
    <t>MID-LEVEL TOTALS - PER ADMITTED TO "BAD DEBT" DEDUCTION</t>
  </si>
  <si>
    <r>
      <rPr>
        <b/>
        <sz val="16"/>
        <rFont val="Arial Narrow"/>
        <family val="2"/>
      </rPr>
      <t xml:space="preserve">BLACK BORDERED CELLS </t>
    </r>
    <r>
      <rPr>
        <sz val="16"/>
        <rFont val="Arial Narrow"/>
        <family val="2"/>
      </rPr>
      <t xml:space="preserve">                                              ARE ONE VALUE                                                ON THE </t>
    </r>
    <r>
      <rPr>
        <b/>
        <sz val="16"/>
        <color rgb="FFFF0000"/>
        <rFont val="Arial Narrow"/>
        <family val="2"/>
      </rPr>
      <t>TGH SIDE</t>
    </r>
    <r>
      <rPr>
        <sz val="16"/>
        <rFont val="Arial Narrow"/>
        <family val="2"/>
      </rPr>
      <t xml:space="preserve">, AND                                             A DIFFERENT VALUE                                              ON THE </t>
    </r>
    <r>
      <rPr>
        <b/>
        <sz val="16"/>
        <color rgb="FF0000FF"/>
        <rFont val="Arial Narrow"/>
        <family val="2"/>
      </rPr>
      <t>BRUNN SIDE</t>
    </r>
    <r>
      <rPr>
        <sz val="16"/>
        <rFont val="Arial Narrow"/>
        <family val="2"/>
      </rPr>
      <t>.</t>
    </r>
  </si>
  <si>
    <t>REALITY TOTALS FOR (1) EMBEZZLED CASH (2) BAD DEBT &amp; (3) A-R</t>
  </si>
  <si>
    <t>AUDITED ENTITIES &amp; THEIR AUDIT                         CPA FIRMS, SET ALL VALUES BELOW                         EQUAL TO NOT ONLY CASH, BUT ALSO                         EQUAL TO -1 TIMES NET ASSETS</t>
  </si>
  <si>
    <t>BAD DEBT, FAKE ADD BACK</t>
  </si>
  <si>
    <t>BAD DEBT IS AS AUDITED</t>
  </si>
  <si>
    <t>ADDED $10M TO BAD DEBT</t>
  </si>
  <si>
    <t xml:space="preserve">RECEIVED </t>
  </si>
  <si>
    <t>STATEMENTS OF CASH FLOWS (SCF)</t>
  </si>
  <si>
    <t>PROVISION FOR BAD DEBTS (OFF BY $1)</t>
  </si>
  <si>
    <t>KPMG LLP (TAMPA FL OFFICE)</t>
  </si>
  <si>
    <t xml:space="preserve">AND FY-2019 </t>
  </si>
  <si>
    <t xml:space="preserve">LINE ITEMS </t>
  </si>
  <si>
    <t xml:space="preserve">NON-CASH </t>
  </si>
  <si>
    <t>FLORIDA HEALTH SCIENCES CENTER, INC (FHSC)</t>
  </si>
  <si>
    <t>UNREALIZED GAINS, NET</t>
  </si>
  <si>
    <t>DEPRECIATION &amp; AMORTIZATION</t>
  </si>
  <si>
    <t>AMORTIZATION OF BOND ISSUE COSTS</t>
  </si>
  <si>
    <t>AMORTIZATION OF BOND PREMIUMS</t>
  </si>
  <si>
    <t>RESTRICTED CONTRIBUTIONS</t>
  </si>
  <si>
    <t xml:space="preserve">  REALIZED GAINS, NET</t>
  </si>
  <si>
    <t>LOSS ON JOINT VENTURE</t>
  </si>
  <si>
    <t>GAIN FROM PENSION CURTAILMENT</t>
  </si>
  <si>
    <t>PENSION-RELATED CHRGS OTHER THAN...</t>
  </si>
  <si>
    <t>CV - EST THIRD-PARTY PAYOR STTLMNTS</t>
  </si>
  <si>
    <t>CV - PATIENT ACCTS RECEIVABLE (AR)</t>
  </si>
  <si>
    <t>INVESTING NET CASH:  5 ITEM TOTAL</t>
  </si>
  <si>
    <t>FINANCING NET CASH:  3 ITEM TOTAL</t>
  </si>
  <si>
    <t>OPERATING NET CASH:  18 LINES ABOVE</t>
  </si>
  <si>
    <t>CASH AND CASH EQUIVALENTS - CHANGE</t>
  </si>
  <si>
    <t>CASH AND CASH EQUIVALENTS - START</t>
  </si>
  <si>
    <t>CASH AND CASH EQUIVALENTS - END</t>
  </si>
  <si>
    <t xml:space="preserve">ENDING </t>
  </si>
  <si>
    <t xml:space="preserve">BALANCE </t>
  </si>
  <si>
    <t xml:space="preserve">SHEET </t>
  </si>
  <si>
    <t xml:space="preserve">BAD DEBT </t>
  </si>
  <si>
    <t xml:space="preserve">AND </t>
  </si>
  <si>
    <t xml:space="preserve">SHIFTED </t>
  </si>
  <si>
    <t xml:space="preserve">FY-2017 </t>
  </si>
  <si>
    <t xml:space="preserve">DIFFERENT </t>
  </si>
  <si>
    <t xml:space="preserve">THAN </t>
  </si>
  <si>
    <t xml:space="preserve">ADJUST $ </t>
  </si>
  <si>
    <t>EMB CASH &gt;</t>
  </si>
  <si>
    <t>CV - ACCOUNTS PAYABLE (AP) + AE</t>
  </si>
  <si>
    <t>CV - OTHER LIABILITIES - MAX PAYMTS</t>
  </si>
  <si>
    <t xml:space="preserve">PAYMENTS </t>
  </si>
  <si>
    <t xml:space="preserve">BOOKED </t>
  </si>
  <si>
    <t xml:space="preserve">PAID CASH </t>
  </si>
  <si>
    <t xml:space="preserve">CASH AND </t>
  </si>
  <si>
    <t xml:space="preserve">+ COLUMN G </t>
  </si>
  <si>
    <t xml:space="preserve">SHIFTED ON </t>
  </si>
  <si>
    <t xml:space="preserve">SCF REPORT </t>
  </si>
  <si>
    <t xml:space="preserve">ADJSTMNTS </t>
  </si>
  <si>
    <t xml:space="preserve">+ BAD DEBT </t>
  </si>
  <si>
    <t xml:space="preserve">ACTIVITY </t>
  </si>
  <si>
    <t>I</t>
  </si>
  <si>
    <t>P</t>
  </si>
  <si>
    <t xml:space="preserve">FY-2018 BALANCE SHEET     ACTIVITY = </t>
  </si>
  <si>
    <t xml:space="preserve">FY-2017 ACTIVITY - THE PREVIOUS FY = </t>
  </si>
  <si>
    <t xml:space="preserve">FY-2018 INCOME  STATEMENT ACTIVITY = </t>
  </si>
  <si>
    <t xml:space="preserve">COLUMN C </t>
  </si>
  <si>
    <t xml:space="preserve">+ COLUMN D </t>
  </si>
  <si>
    <t xml:space="preserve">+ COLUMN E </t>
  </si>
  <si>
    <t xml:space="preserve">+ COLUMN F </t>
  </si>
  <si>
    <t xml:space="preserve">= COLUMN H </t>
  </si>
  <si>
    <t xml:space="preserve">VALUE </t>
  </si>
  <si>
    <t>E</t>
  </si>
  <si>
    <t>NET PATIENT SERVICE REVENUE (NPSR)</t>
  </si>
  <si>
    <t>DISPROPORTIONATE SHARE DISTRIBUTIONS</t>
  </si>
  <si>
    <t>TOTAL OPERATING EXPENSES ON THE ABOA</t>
  </si>
  <si>
    <t>TEN ITEMS - AFTER OPERATING EXPENSES</t>
  </si>
  <si>
    <t>BAD DEBT EXPENSE FASB ASU 2014-09</t>
  </si>
  <si>
    <t>EMB CASH = TGH EMBEZZLED THIS CASH</t>
  </si>
  <si>
    <t>CV = CHANGE VALUE</t>
  </si>
  <si>
    <r>
      <t>https://</t>
    </r>
    <r>
      <rPr>
        <b/>
        <sz val="36"/>
        <color rgb="FF0000FF"/>
        <rFont val="Arial Narrow"/>
        <family val="2"/>
      </rPr>
      <t>i</t>
    </r>
    <r>
      <rPr>
        <b/>
        <sz val="36"/>
        <rFont val="Arial Narrow"/>
        <family val="2"/>
      </rPr>
      <t>can</t>
    </r>
    <r>
      <rPr>
        <b/>
        <sz val="36"/>
        <color rgb="FF00B050"/>
        <rFont val="Arial Narrow"/>
        <family val="2"/>
      </rPr>
      <t>fund</t>
    </r>
    <r>
      <rPr>
        <b/>
        <sz val="36"/>
        <rFont val="Arial Narrow"/>
        <family val="2"/>
      </rPr>
      <t>the</t>
    </r>
    <r>
      <rPr>
        <b/>
        <sz val="36"/>
        <color rgb="FF0000FF"/>
        <rFont val="Arial Narrow"/>
        <family val="2"/>
      </rPr>
      <t>USA</t>
    </r>
    <r>
      <rPr>
        <b/>
        <sz val="36"/>
        <color rgb="FFFF0000"/>
        <rFont val="Arial Narrow"/>
        <family val="2"/>
      </rPr>
      <t>.com/</t>
    </r>
  </si>
  <si>
    <t>TOTAL</t>
  </si>
  <si>
    <t>T</t>
  </si>
  <si>
    <t>FY-2017 CASH ACTIVITY</t>
  </si>
  <si>
    <r>
      <rPr>
        <b/>
        <sz val="19"/>
        <color rgb="FF0000FF"/>
        <rFont val="Arial Narrow"/>
        <family val="2"/>
      </rPr>
      <t>FY-2018</t>
    </r>
    <r>
      <rPr>
        <b/>
        <sz val="19"/>
        <color rgb="FFFF0000"/>
        <rFont val="Arial Narrow"/>
        <family val="2"/>
      </rPr>
      <t xml:space="preserve">               AUDIT               REPORT               2018 / 2017</t>
    </r>
  </si>
  <si>
    <r>
      <rPr>
        <b/>
        <sz val="19"/>
        <color rgb="FF0000FF"/>
        <rFont val="Arial Narrow"/>
        <family val="2"/>
      </rPr>
      <t xml:space="preserve">FY-2018     </t>
    </r>
    <r>
      <rPr>
        <b/>
        <sz val="19"/>
        <rFont val="Arial Narrow"/>
        <family val="2"/>
      </rPr>
      <t xml:space="preserve">          2019 / 2018               MINUS               2018 / 2017</t>
    </r>
  </si>
  <si>
    <r>
      <rPr>
        <b/>
        <sz val="19"/>
        <color rgb="FF0000FF"/>
        <rFont val="Arial Narrow"/>
        <family val="2"/>
      </rPr>
      <t xml:space="preserve">FY-2018     </t>
    </r>
    <r>
      <rPr>
        <b/>
        <sz val="19"/>
        <rFont val="Arial Narrow"/>
        <family val="2"/>
      </rPr>
      <t xml:space="preserve">         </t>
    </r>
    <r>
      <rPr>
        <b/>
        <sz val="19"/>
        <color rgb="FFFF0000"/>
        <rFont val="Arial Narrow"/>
        <family val="2"/>
      </rPr>
      <t xml:space="preserve"> </t>
    </r>
    <r>
      <rPr>
        <b/>
        <sz val="19"/>
        <color rgb="FF00B050"/>
        <rFont val="Arial Narrow"/>
        <family val="2"/>
      </rPr>
      <t>2019 / 2018               AUDIT               REPORT</t>
    </r>
  </si>
  <si>
    <t xml:space="preserve">ACRL BOA </t>
  </si>
  <si>
    <t xml:space="preserve">CASH BOA </t>
  </si>
  <si>
    <t>DIFFERENCES</t>
  </si>
  <si>
    <t xml:space="preserve">(SUB) TOTAL = </t>
  </si>
  <si>
    <t xml:space="preserve">COLUMN E </t>
  </si>
  <si>
    <t>FY-2018 BALANCE SHEET</t>
  </si>
  <si>
    <t>FY-2018 INCOME  STMNT</t>
  </si>
  <si>
    <t>FY-2018 CASH EMBEZZLE</t>
  </si>
  <si>
    <t>CV - ACCRUED EXPENSES (AE) ^ ^^</t>
  </si>
  <si>
    <r>
      <t xml:space="preserve">CV - </t>
    </r>
    <r>
      <rPr>
        <b/>
        <sz val="14"/>
        <color rgb="FFFF0000"/>
        <rFont val="Courier New"/>
        <family val="1"/>
      </rPr>
      <t>NOT ACCRUED</t>
    </r>
    <r>
      <rPr>
        <b/>
        <sz val="14"/>
        <rFont val="Courier New"/>
        <family val="1"/>
      </rPr>
      <t xml:space="preserve"> - INVENTORIES</t>
    </r>
  </si>
  <si>
    <r>
      <t xml:space="preserve">CV - </t>
    </r>
    <r>
      <rPr>
        <b/>
        <sz val="14"/>
        <color rgb="FFFF0000"/>
        <rFont val="Courier New"/>
        <family val="1"/>
      </rPr>
      <t>NOT ACCRUED</t>
    </r>
    <r>
      <rPr>
        <b/>
        <sz val="14"/>
        <rFont val="Courier New"/>
        <family val="1"/>
      </rPr>
      <t xml:space="preserve"> - PREPD EXPS &amp; OTH</t>
    </r>
  </si>
  <si>
    <t>ROW 58</t>
  </si>
  <si>
    <t>TO</t>
  </si>
  <si>
    <t>ROW 59</t>
  </si>
  <si>
    <t>MUST &gt;</t>
  </si>
  <si>
    <t>ADD &gt;</t>
  </si>
  <si>
    <t>ACTIVITY DESCRIPTION</t>
  </si>
  <si>
    <t>CELLS C8 + C9 + C10 =</t>
  </si>
  <si>
    <t>CHANGE IN NET ASSETS ^ PROFIT LINE</t>
  </si>
  <si>
    <t xml:space="preserve">ACRL SCF </t>
  </si>
  <si>
    <t>ACRL = ACCRUAL</t>
  </si>
  <si>
    <t xml:space="preserve">NON-ACRL </t>
  </si>
  <si>
    <t xml:space="preserve">4 ACRLS </t>
  </si>
  <si>
    <t xml:space="preserve">BOA </t>
  </si>
  <si>
    <t>= BASIS OF ACCOUNTING</t>
  </si>
  <si>
    <t>OTHER REVENUE (THIS IS ONE LINE ITEM)</t>
  </si>
  <si>
    <t>BAD DEBT EXPENSE FY18 CONTRA REVENUE</t>
  </si>
  <si>
    <r>
      <rPr>
        <b/>
        <sz val="14"/>
        <color rgb="FFFF0000"/>
        <rFont val="Courier New"/>
        <family val="1"/>
      </rPr>
      <t xml:space="preserve">ABOA </t>
    </r>
    <r>
      <rPr>
        <b/>
        <sz val="14"/>
        <rFont val="Courier New"/>
        <family val="1"/>
      </rPr>
      <t xml:space="preserve">&gt; </t>
    </r>
    <r>
      <rPr>
        <b/>
        <sz val="14"/>
        <color rgb="FF00B050"/>
        <rFont val="Courier New"/>
        <family val="1"/>
      </rPr>
      <t>CBOA</t>
    </r>
  </si>
  <si>
    <r>
      <t xml:space="preserve">ABOA </t>
    </r>
    <r>
      <rPr>
        <b/>
        <sz val="14"/>
        <rFont val="Courier New"/>
        <family val="1"/>
      </rPr>
      <t xml:space="preserve">&gt; </t>
    </r>
    <r>
      <rPr>
        <b/>
        <sz val="14"/>
        <color rgb="FF00B050"/>
        <rFont val="Courier New"/>
        <family val="1"/>
      </rPr>
      <t>CBOA</t>
    </r>
  </si>
  <si>
    <t xml:space="preserve">ACCRUAL </t>
  </si>
  <si>
    <t>INCOME STATEMENT (I-S)</t>
  </si>
  <si>
    <t xml:space="preserve">ACRL I-S </t>
  </si>
  <si>
    <t xml:space="preserve">CASH I-S </t>
  </si>
  <si>
    <t xml:space="preserve">CASH SCF </t>
  </si>
  <si>
    <t>ALL DIFF VALUES = ZERO</t>
  </si>
  <si>
    <t>$$ EMBEZZLE = BAD DEBT</t>
  </si>
  <si>
    <r>
      <t xml:space="preserve">PAGE 5   =   PAGE 4  </t>
    </r>
    <r>
      <rPr>
        <b/>
        <sz val="20"/>
        <color rgb="FF0000FF"/>
        <rFont val="Arial Narrow"/>
        <family val="2"/>
      </rPr>
      <t xml:space="preserve"> MINUS  </t>
    </r>
    <r>
      <rPr>
        <b/>
        <sz val="20"/>
        <color rgb="FFFF0000"/>
        <rFont val="Arial Narrow"/>
        <family val="2"/>
      </rPr>
      <t xml:space="preserve"> PAGE 3</t>
    </r>
  </si>
  <si>
    <t>VALUES HERE ARE AS                                                          PRESENTED BY                                                          TGH &amp; KPMG, LLP                                                          ON THEIR OFFICIAL                                                          2 CONSECUTIVE                                                          AUDIT REPORTS</t>
  </si>
  <si>
    <t xml:space="preserve">TO &gt; </t>
  </si>
  <si>
    <t xml:space="preserve">GET &gt; </t>
  </si>
  <si>
    <t xml:space="preserve">FINAL </t>
  </si>
  <si>
    <t xml:space="preserve">A-R, </t>
  </si>
  <si>
    <t xml:space="preserve">ADD </t>
  </si>
  <si>
    <t>ROWS</t>
  </si>
  <si>
    <t xml:space="preserve">58 &amp; 59 </t>
  </si>
  <si>
    <t>PAGE # 3 OF 12</t>
  </si>
  <si>
    <t>PAGE # 4 OF 12</t>
  </si>
  <si>
    <t>PAGE # 5 OF 12</t>
  </si>
  <si>
    <t xml:space="preserve">PAGE 16 - SEE LOWER BLUE LINE   </t>
  </si>
  <si>
    <t xml:space="preserve">BLUE LINES BAD DEBT PLUS $10M   </t>
  </si>
  <si>
    <t>PAGE # 12 OF 12</t>
  </si>
  <si>
    <t>PAGE # 11 OF 12</t>
  </si>
  <si>
    <t>PAGE # 10 OF 12</t>
  </si>
  <si>
    <r>
      <t xml:space="preserve">FY-2018               NUMBERS       </t>
    </r>
    <r>
      <rPr>
        <b/>
        <sz val="16"/>
        <color rgb="FFFF0000"/>
        <rFont val="Courier New"/>
        <family val="1"/>
      </rPr>
      <t>PAGE 10</t>
    </r>
  </si>
  <si>
    <r>
      <t xml:space="preserve">FY-2018               NUMBERS       </t>
    </r>
    <r>
      <rPr>
        <b/>
        <sz val="16"/>
        <color rgb="FFFF0000"/>
        <rFont val="Courier New"/>
        <family val="1"/>
      </rPr>
      <t>PAGE 11</t>
    </r>
  </si>
  <si>
    <r>
      <rPr>
        <b/>
        <sz val="18"/>
        <color rgb="FFFF0000"/>
        <rFont val="Courier New"/>
        <family val="1"/>
      </rPr>
      <t xml:space="preserve">PAGE 11 </t>
    </r>
    <r>
      <rPr>
        <b/>
        <sz val="18"/>
        <rFont val="Courier New"/>
        <family val="1"/>
      </rPr>
      <t xml:space="preserve">     </t>
    </r>
    <r>
      <rPr>
        <b/>
        <sz val="18"/>
        <color rgb="FF0000FF"/>
        <rFont val="Courier New"/>
        <family val="1"/>
      </rPr>
      <t xml:space="preserve"> MINUS </t>
    </r>
    <r>
      <rPr>
        <b/>
        <sz val="18"/>
        <rFont val="Courier New"/>
        <family val="1"/>
      </rPr>
      <t xml:space="preserve">      </t>
    </r>
    <r>
      <rPr>
        <b/>
        <sz val="18"/>
        <color rgb="FFFF0000"/>
        <rFont val="Courier New"/>
        <family val="1"/>
      </rPr>
      <t>PAGE 10</t>
    </r>
  </si>
  <si>
    <t>VALUES ARE THE SAME                                                          AS ON PAGE 10 OF 12,                                                          EXCEPT THIS TIME,                                                          BRUNN, CPA (PA),                                                          ADDED $10 MILLION                                                          TO BAD DEBT.</t>
  </si>
  <si>
    <t>VALUES ON                                                          THIS PAGE ARE                                                          DIFFERENCE VALUES:                                                          PAGE 11                                                          MINUS                                                          PAGE 10</t>
  </si>
  <si>
    <t>AUDIT REPORT TOTALS - PER TGH &amp; KPMG, LLP</t>
  </si>
  <si>
    <t>IF BAD DEBT GOES UP,                     EMBEZZLED CASH GOES UP,                     AND THESE THREE PAGES                     (PAGES 10, 11, AND 12)                     PROVE THAT THIS IS TRUE.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</si>
</sst>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4"/>
      <color theme="1"/>
      <name val="ArialNarrow"/>
      <family val="2"/>
    </font>
    <font>
      <sz val="12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Courier New"/>
      <family val="1"/>
    </font>
    <font>
      <b/>
      <sz val="14"/>
      <color rgb="FF0000FF"/>
      <name val="Courier New"/>
      <family val="1"/>
    </font>
    <font>
      <b/>
      <sz val="14"/>
      <color rgb="FFFF0000"/>
      <name val="Courier New"/>
      <family val="1"/>
    </font>
    <font>
      <b/>
      <sz val="14"/>
      <color rgb="FF0000FF"/>
      <name val="Arial Narrow"/>
      <family val="2"/>
    </font>
    <font>
      <b/>
      <sz val="14"/>
      <color rgb="FFFFFF00"/>
      <name val="Arial Narrow"/>
      <family val="2"/>
    </font>
    <font>
      <b/>
      <sz val="14"/>
      <color rgb="FFC00000"/>
      <name val="Courier New"/>
      <family val="1"/>
    </font>
    <font>
      <b/>
      <sz val="14"/>
      <color rgb="FFFF0000"/>
      <name val="Arial Narrow"/>
      <family val="2"/>
    </font>
    <font>
      <b/>
      <sz val="14"/>
      <color rgb="FF00B050"/>
      <name val="Courier New"/>
      <family val="1"/>
    </font>
    <font>
      <b/>
      <sz val="16"/>
      <color rgb="FF00B050"/>
      <name val="Courier New"/>
      <family val="1"/>
    </font>
    <font>
      <b/>
      <sz val="16"/>
      <color rgb="FFFF0000"/>
      <name val="Courier New"/>
      <family val="1"/>
    </font>
    <font>
      <b/>
      <sz val="16"/>
      <name val="Courier New"/>
      <family val="1"/>
    </font>
    <font>
      <b/>
      <sz val="16"/>
      <color rgb="FF0000FF"/>
      <name val="Courier New"/>
      <family val="1"/>
    </font>
    <font>
      <sz val="16"/>
      <name val="Arial Narrow"/>
      <family val="2"/>
    </font>
    <font>
      <b/>
      <sz val="16"/>
      <color rgb="FFFF0000"/>
      <name val="Arial Narrow"/>
      <family val="2"/>
    </font>
    <font>
      <b/>
      <sz val="16"/>
      <color rgb="FF0000FF"/>
      <name val="Arial Narrow"/>
      <family val="2"/>
    </font>
    <font>
      <b/>
      <sz val="16"/>
      <name val="Arial Narrow"/>
      <family val="2"/>
    </font>
    <font>
      <b/>
      <sz val="14"/>
      <color rgb="FFFFFF00"/>
      <name val="Courier New"/>
      <family val="1"/>
    </font>
    <font>
      <sz val="14"/>
      <color rgb="FFFF0000"/>
      <name val="Arial Narrow"/>
      <family val="2"/>
    </font>
    <font>
      <b/>
      <sz val="14"/>
      <color rgb="FF00B050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sz val="36"/>
      <color rgb="FFFF0000"/>
      <name val="Arial Narrow"/>
      <family val="2"/>
    </font>
    <font>
      <b/>
      <sz val="36"/>
      <color rgb="FF0000FF"/>
      <name val="Arial Narrow"/>
      <family val="2"/>
    </font>
    <font>
      <b/>
      <sz val="36"/>
      <name val="Arial Narrow"/>
      <family val="2"/>
    </font>
    <font>
      <b/>
      <sz val="36"/>
      <color rgb="FF00B050"/>
      <name val="Arial Narrow"/>
      <family val="2"/>
    </font>
    <font>
      <b/>
      <sz val="36"/>
      <color rgb="FFC00000"/>
      <name val="Arial Narrow"/>
      <family val="2"/>
    </font>
    <font>
      <b/>
      <sz val="24"/>
      <color rgb="FF0000FF"/>
      <name val="Courier New"/>
      <family val="1"/>
    </font>
    <font>
      <b/>
      <sz val="14"/>
      <color theme="0" tint="-0.249977111117893"/>
      <name val="Courier New"/>
      <family val="1"/>
    </font>
    <font>
      <b/>
      <sz val="19"/>
      <name val="Arial Narrow"/>
      <family val="2"/>
    </font>
    <font>
      <b/>
      <sz val="19"/>
      <color rgb="FF0000FF"/>
      <name val="Arial Narrow"/>
      <family val="2"/>
    </font>
    <font>
      <b/>
      <sz val="19"/>
      <color rgb="FFFF0000"/>
      <name val="Arial Narrow"/>
      <family val="2"/>
    </font>
    <font>
      <b/>
      <sz val="19"/>
      <color rgb="FF00B050"/>
      <name val="Arial Narrow"/>
      <family val="2"/>
    </font>
    <font>
      <b/>
      <sz val="14"/>
      <color indexed="12"/>
      <name val="Arial Narrow"/>
      <family val="2"/>
    </font>
    <font>
      <b/>
      <sz val="20"/>
      <color rgb="FFFF0000"/>
      <name val="Arial Narrow"/>
      <family val="2"/>
    </font>
    <font>
      <b/>
      <sz val="20"/>
      <color rgb="FF0000FF"/>
      <name val="Arial Narrow"/>
      <family val="2"/>
    </font>
    <font>
      <b/>
      <sz val="14"/>
      <color rgb="FFFFFF00"/>
      <name val="Arial"/>
      <family val="2"/>
    </font>
    <font>
      <sz val="14"/>
      <color rgb="FFFFFF00"/>
      <name val="Arial Narrow"/>
      <family val="2"/>
    </font>
    <font>
      <b/>
      <sz val="18"/>
      <name val="Courier New"/>
      <family val="1"/>
    </font>
    <font>
      <b/>
      <sz val="18"/>
      <color rgb="FFFF0000"/>
      <name val="Courier New"/>
      <family val="1"/>
    </font>
    <font>
      <b/>
      <sz val="18"/>
      <color rgb="FF0000FF"/>
      <name val="Courier New"/>
      <family val="1"/>
    </font>
    <font>
      <b/>
      <sz val="18"/>
      <color rgb="FFC00000"/>
      <name val="Arial Narrow"/>
      <family val="2"/>
    </font>
    <font>
      <b/>
      <sz val="18"/>
      <color rgb="FF0000FF"/>
      <name val="Arial Narrow"/>
      <family val="2"/>
    </font>
    <font>
      <b/>
      <sz val="18"/>
      <color rgb="FFFF0000"/>
      <name val="Arial Narrow"/>
      <family val="2"/>
    </font>
    <font>
      <b/>
      <sz val="27"/>
      <color rgb="FFFFFF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FFFC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FD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FFBE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00B05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ck">
        <color rgb="FF00B050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n">
        <color auto="1"/>
      </left>
      <right style="thin">
        <color auto="1"/>
      </right>
      <top style="thick">
        <color rgb="FF0000FF"/>
      </top>
      <bottom/>
      <diagonal/>
    </border>
    <border>
      <left style="thin">
        <color auto="1"/>
      </left>
      <right style="thin">
        <color auto="1"/>
      </right>
      <top/>
      <bottom style="thick">
        <color rgb="FF0000FF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0000FF"/>
      </left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0000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rgb="FF00B050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/>
      <top/>
      <bottom style="thick">
        <color rgb="FF00B050"/>
      </bottom>
      <diagonal/>
    </border>
    <border>
      <left/>
      <right/>
      <top style="thick">
        <color rgb="FF00B050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ck">
        <color indexed="64"/>
      </bottom>
      <diagonal/>
    </border>
    <border>
      <left style="thick">
        <color rgb="FF0000FF"/>
      </left>
      <right style="thick">
        <color rgb="FF0000FF"/>
      </right>
      <top/>
      <bottom style="thick">
        <color rgb="FF00B050"/>
      </bottom>
      <diagonal/>
    </border>
    <border>
      <left style="thick">
        <color rgb="FF0000FF"/>
      </left>
      <right style="thick">
        <color rgb="FF0000FF"/>
      </right>
      <top style="thick">
        <color rgb="FF00B050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n">
        <color indexed="64"/>
      </right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2">
    <xf numFmtId="0" fontId="0" fillId="0" borderId="0"/>
    <xf numFmtId="0" fontId="1" fillId="0" borderId="0"/>
  </cellStyleXfs>
  <cellXfs count="283">
    <xf numFmtId="0" fontId="0" fillId="0" borderId="0" xfId="0"/>
    <xf numFmtId="37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37" fontId="2" fillId="0" borderId="2" xfId="0" applyNumberFormat="1" applyFont="1" applyBorder="1" applyAlignment="1">
      <alignment vertical="center"/>
    </xf>
    <xf numFmtId="37" fontId="2" fillId="5" borderId="2" xfId="0" applyNumberFormat="1" applyFont="1" applyFill="1" applyBorder="1" applyAlignment="1">
      <alignment vertical="center"/>
    </xf>
    <xf numFmtId="37" fontId="2" fillId="0" borderId="5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49" fontId="2" fillId="4" borderId="1" xfId="0" quotePrefix="1" applyNumberFormat="1" applyFont="1" applyFill="1" applyBorder="1" applyAlignment="1">
      <alignment horizontal="center" vertical="center"/>
    </xf>
    <xf numFmtId="37" fontId="2" fillId="0" borderId="6" xfId="0" applyNumberFormat="1" applyFont="1" applyBorder="1" applyAlignment="1">
      <alignment vertical="center"/>
    </xf>
    <xf numFmtId="37" fontId="2" fillId="0" borderId="3" xfId="0" applyNumberFormat="1" applyFont="1" applyBorder="1" applyAlignment="1">
      <alignment vertical="center"/>
    </xf>
    <xf numFmtId="37" fontId="2" fillId="3" borderId="4" xfId="0" applyNumberFormat="1" applyFont="1" applyFill="1" applyBorder="1" applyAlignment="1">
      <alignment horizontal="right" vertical="center"/>
    </xf>
    <xf numFmtId="37" fontId="2" fillId="3" borderId="3" xfId="0" quotePrefix="1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37" fontId="2" fillId="0" borderId="10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left" vertical="center"/>
    </xf>
    <xf numFmtId="37" fontId="2" fillId="7" borderId="2" xfId="0" applyNumberFormat="1" applyFont="1" applyFill="1" applyBorder="1" applyAlignment="1">
      <alignment vertical="center"/>
    </xf>
    <xf numFmtId="37" fontId="2" fillId="3" borderId="1" xfId="0" quotePrefix="1" applyNumberFormat="1" applyFont="1" applyFill="1" applyBorder="1" applyAlignment="1">
      <alignment horizontal="right" vertical="center"/>
    </xf>
    <xf numFmtId="37" fontId="2" fillId="0" borderId="12" xfId="0" applyNumberFormat="1" applyFont="1" applyBorder="1" applyAlignment="1">
      <alignment vertical="center"/>
    </xf>
    <xf numFmtId="37" fontId="3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vertical="center" wrapText="1"/>
    </xf>
    <xf numFmtId="37" fontId="2" fillId="5" borderId="0" xfId="0" applyNumberFormat="1" applyFont="1" applyFill="1" applyAlignment="1">
      <alignment vertical="center"/>
    </xf>
    <xf numFmtId="3" fontId="6" fillId="5" borderId="0" xfId="0" applyNumberFormat="1" applyFont="1" applyFill="1" applyAlignment="1">
      <alignment horizontal="center" vertical="center"/>
    </xf>
    <xf numFmtId="37" fontId="2" fillId="5" borderId="14" xfId="0" applyNumberFormat="1" applyFont="1" applyFill="1" applyBorder="1" applyAlignment="1">
      <alignment vertical="center"/>
    </xf>
    <xf numFmtId="37" fontId="2" fillId="0" borderId="14" xfId="0" applyNumberFormat="1" applyFont="1" applyBorder="1" applyAlignment="1">
      <alignment vertical="center"/>
    </xf>
    <xf numFmtId="3" fontId="3" fillId="7" borderId="2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7" borderId="4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37" fontId="3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horizontal="right" vertical="center"/>
    </xf>
    <xf numFmtId="37" fontId="2" fillId="5" borderId="19" xfId="0" applyNumberFormat="1" applyFont="1" applyFill="1" applyBorder="1" applyAlignment="1">
      <alignment vertical="center"/>
    </xf>
    <xf numFmtId="37" fontId="2" fillId="0" borderId="21" xfId="0" applyNumberFormat="1" applyFont="1" applyBorder="1" applyAlignment="1">
      <alignment vertical="center"/>
    </xf>
    <xf numFmtId="37" fontId="2" fillId="5" borderId="21" xfId="0" applyNumberFormat="1" applyFont="1" applyFill="1" applyBorder="1" applyAlignment="1">
      <alignment vertical="center"/>
    </xf>
    <xf numFmtId="49" fontId="12" fillId="7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19" fillId="8" borderId="1" xfId="0" applyNumberFormat="1" applyFont="1" applyFill="1" applyBorder="1" applyAlignment="1">
      <alignment horizontal="center" vertical="center"/>
    </xf>
    <xf numFmtId="49" fontId="19" fillId="6" borderId="2" xfId="0" applyNumberFormat="1" applyFont="1" applyFill="1" applyBorder="1" applyAlignment="1">
      <alignment vertical="center"/>
    </xf>
    <xf numFmtId="37" fontId="5" fillId="0" borderId="12" xfId="0" applyNumberFormat="1" applyFont="1" applyBorder="1" applyAlignment="1">
      <alignment horizontal="center" vertical="center"/>
    </xf>
    <xf numFmtId="37" fontId="4" fillId="0" borderId="12" xfId="0" applyNumberFormat="1" applyFont="1" applyBorder="1" applyAlignment="1">
      <alignment horizontal="center" vertical="center"/>
    </xf>
    <xf numFmtId="37" fontId="2" fillId="0" borderId="13" xfId="0" applyNumberFormat="1" applyFont="1" applyBorder="1" applyAlignment="1">
      <alignment vertical="center"/>
    </xf>
    <xf numFmtId="37" fontId="2" fillId="0" borderId="4" xfId="0" applyNumberFormat="1" applyFont="1" applyBorder="1" applyAlignment="1">
      <alignment vertical="center"/>
    </xf>
    <xf numFmtId="37" fontId="2" fillId="2" borderId="2" xfId="0" applyNumberFormat="1" applyFont="1" applyFill="1" applyBorder="1" applyAlignment="1">
      <alignment horizontal="right" vertical="center"/>
    </xf>
    <xf numFmtId="49" fontId="3" fillId="0" borderId="14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vertical="center"/>
    </xf>
    <xf numFmtId="37" fontId="2" fillId="5" borderId="13" xfId="0" applyNumberFormat="1" applyFont="1" applyFill="1" applyBorder="1" applyAlignment="1">
      <alignment vertical="center"/>
    </xf>
    <xf numFmtId="3" fontId="19" fillId="12" borderId="1" xfId="0" applyNumberFormat="1" applyFont="1" applyFill="1" applyBorder="1" applyAlignment="1">
      <alignment horizontal="center" vertical="center"/>
    </xf>
    <xf numFmtId="37" fontId="2" fillId="0" borderId="15" xfId="0" applyNumberFormat="1" applyFont="1" applyBorder="1" applyAlignment="1">
      <alignment vertical="center"/>
    </xf>
    <xf numFmtId="37" fontId="2" fillId="0" borderId="17" xfId="0" applyNumberFormat="1" applyFont="1" applyBorder="1" applyAlignment="1">
      <alignment vertical="center"/>
    </xf>
    <xf numFmtId="37" fontId="2" fillId="0" borderId="2" xfId="0" applyNumberFormat="1" applyFont="1" applyBorder="1" applyAlignment="1">
      <alignment horizontal="right" vertical="center"/>
    </xf>
    <xf numFmtId="37" fontId="2" fillId="0" borderId="2" xfId="0" quotePrefix="1" applyNumberFormat="1" applyFont="1" applyBorder="1" applyAlignment="1">
      <alignment horizontal="right" vertical="center"/>
    </xf>
    <xf numFmtId="49" fontId="3" fillId="5" borderId="14" xfId="0" applyNumberFormat="1" applyFont="1" applyFill="1" applyBorder="1" applyAlignment="1">
      <alignment vertical="center"/>
    </xf>
    <xf numFmtId="37" fontId="2" fillId="5" borderId="2" xfId="0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37" fontId="2" fillId="0" borderId="27" xfId="0" applyNumberFormat="1" applyFont="1" applyBorder="1" applyAlignment="1">
      <alignment vertical="center"/>
    </xf>
    <xf numFmtId="37" fontId="2" fillId="0" borderId="28" xfId="0" applyNumberFormat="1" applyFont="1" applyBorder="1" applyAlignment="1">
      <alignment vertical="center"/>
    </xf>
    <xf numFmtId="37" fontId="2" fillId="13" borderId="24" xfId="0" applyNumberFormat="1" applyFont="1" applyFill="1" applyBorder="1" applyAlignment="1">
      <alignment vertical="center"/>
    </xf>
    <xf numFmtId="37" fontId="2" fillId="13" borderId="26" xfId="0" applyNumberFormat="1" applyFont="1" applyFill="1" applyBorder="1" applyAlignment="1">
      <alignment vertical="center"/>
    </xf>
    <xf numFmtId="37" fontId="2" fillId="13" borderId="23" xfId="0" applyNumberFormat="1" applyFont="1" applyFill="1" applyBorder="1" applyAlignment="1">
      <alignment vertical="center"/>
    </xf>
    <xf numFmtId="37" fontId="2" fillId="13" borderId="24" xfId="0" applyNumberFormat="1" applyFont="1" applyFill="1" applyBorder="1" applyAlignment="1">
      <alignment horizontal="right" vertical="center"/>
    </xf>
    <xf numFmtId="37" fontId="2" fillId="13" borderId="25" xfId="0" applyNumberFormat="1" applyFont="1" applyFill="1" applyBorder="1" applyAlignment="1">
      <alignment horizontal="right" vertical="center"/>
    </xf>
    <xf numFmtId="37" fontId="2" fillId="13" borderId="26" xfId="0" applyNumberFormat="1" applyFont="1" applyFill="1" applyBorder="1" applyAlignment="1">
      <alignment horizontal="right" vertical="center"/>
    </xf>
    <xf numFmtId="37" fontId="2" fillId="14" borderId="30" xfId="0" applyNumberFormat="1" applyFont="1" applyFill="1" applyBorder="1" applyAlignment="1">
      <alignment vertical="center"/>
    </xf>
    <xf numFmtId="37" fontId="2" fillId="14" borderId="32" xfId="0" applyNumberFormat="1" applyFont="1" applyFill="1" applyBorder="1" applyAlignment="1">
      <alignment vertical="center"/>
    </xf>
    <xf numFmtId="37" fontId="2" fillId="14" borderId="29" xfId="0" applyNumberFormat="1" applyFont="1" applyFill="1" applyBorder="1" applyAlignment="1">
      <alignment vertical="center"/>
    </xf>
    <xf numFmtId="37" fontId="2" fillId="0" borderId="33" xfId="0" applyNumberFormat="1" applyFont="1" applyBorder="1" applyAlignment="1">
      <alignment vertical="center"/>
    </xf>
    <xf numFmtId="37" fontId="2" fillId="2" borderId="4" xfId="0" applyNumberFormat="1" applyFont="1" applyFill="1" applyBorder="1" applyAlignment="1">
      <alignment horizontal="right" vertical="center"/>
    </xf>
    <xf numFmtId="49" fontId="2" fillId="4" borderId="4" xfId="0" quotePrefix="1" applyNumberFormat="1" applyFont="1" applyFill="1" applyBorder="1" applyAlignment="1">
      <alignment horizontal="center" vertical="center"/>
    </xf>
    <xf numFmtId="37" fontId="2" fillId="14" borderId="30" xfId="0" applyNumberFormat="1" applyFont="1" applyFill="1" applyBorder="1" applyAlignment="1">
      <alignment horizontal="right" vertical="center"/>
    </xf>
    <xf numFmtId="37" fontId="2" fillId="14" borderId="31" xfId="0" applyNumberFormat="1" applyFont="1" applyFill="1" applyBorder="1" applyAlignment="1">
      <alignment horizontal="right" vertical="center"/>
    </xf>
    <xf numFmtId="37" fontId="2" fillId="14" borderId="32" xfId="0" applyNumberFormat="1" applyFont="1" applyFill="1" applyBorder="1" applyAlignment="1">
      <alignment horizontal="right" vertical="center"/>
    </xf>
    <xf numFmtId="37" fontId="20" fillId="5" borderId="14" xfId="0" applyNumberFormat="1" applyFont="1" applyFill="1" applyBorder="1" applyAlignment="1">
      <alignment horizontal="center" vertical="center"/>
    </xf>
    <xf numFmtId="37" fontId="2" fillId="2" borderId="2" xfId="0" quotePrefix="1" applyNumberFormat="1" applyFont="1" applyFill="1" applyBorder="1" applyAlignment="1">
      <alignment horizontal="right" vertical="center"/>
    </xf>
    <xf numFmtId="37" fontId="20" fillId="0" borderId="0" xfId="0" applyNumberFormat="1" applyFont="1" applyAlignment="1">
      <alignment horizontal="center" vertical="center"/>
    </xf>
    <xf numFmtId="37" fontId="22" fillId="0" borderId="36" xfId="0" quotePrefix="1" applyNumberFormat="1" applyFont="1" applyBorder="1" applyAlignment="1">
      <alignment horizontal="right" vertical="center"/>
    </xf>
    <xf numFmtId="3" fontId="6" fillId="0" borderId="37" xfId="0" applyNumberFormat="1" applyFont="1" applyBorder="1" applyAlignment="1">
      <alignment horizontal="center" vertical="center"/>
    </xf>
    <xf numFmtId="37" fontId="22" fillId="0" borderId="35" xfId="0" quotePrefix="1" applyNumberFormat="1" applyFont="1" applyBorder="1" applyAlignment="1">
      <alignment horizontal="right" vertical="center"/>
    </xf>
    <xf numFmtId="37" fontId="2" fillId="5" borderId="16" xfId="0" applyNumberFormat="1" applyFont="1" applyFill="1" applyBorder="1" applyAlignment="1">
      <alignment horizontal="right" vertical="center"/>
    </xf>
    <xf numFmtId="37" fontId="2" fillId="5" borderId="13" xfId="0" applyNumberFormat="1" applyFont="1" applyFill="1" applyBorder="1" applyAlignment="1">
      <alignment horizontal="right" vertical="center"/>
    </xf>
    <xf numFmtId="37" fontId="2" fillId="5" borderId="16" xfId="0" quotePrefix="1" applyNumberFormat="1" applyFont="1" applyFill="1" applyBorder="1" applyAlignment="1">
      <alignment horizontal="right" vertical="center"/>
    </xf>
    <xf numFmtId="37" fontId="2" fillId="5" borderId="18" xfId="0" applyNumberFormat="1" applyFont="1" applyFill="1" applyBorder="1" applyAlignment="1">
      <alignment horizontal="right" vertical="center"/>
    </xf>
    <xf numFmtId="37" fontId="22" fillId="0" borderId="38" xfId="0" quotePrefix="1" applyNumberFormat="1" applyFont="1" applyBorder="1" applyAlignment="1">
      <alignment horizontal="right" vertical="center"/>
    </xf>
    <xf numFmtId="37" fontId="2" fillId="0" borderId="13" xfId="0" applyNumberFormat="1" applyFont="1" applyBorder="1" applyAlignment="1">
      <alignment horizontal="right" vertical="center"/>
    </xf>
    <xf numFmtId="37" fontId="2" fillId="14" borderId="15" xfId="0" applyNumberFormat="1" applyFont="1" applyFill="1" applyBorder="1" applyAlignment="1">
      <alignment horizontal="right" vertical="center"/>
    </xf>
    <xf numFmtId="37" fontId="2" fillId="14" borderId="39" xfId="0" applyNumberFormat="1" applyFont="1" applyFill="1" applyBorder="1" applyAlignment="1">
      <alignment horizontal="right" vertical="center"/>
    </xf>
    <xf numFmtId="37" fontId="22" fillId="0" borderId="40" xfId="0" quotePrefix="1" applyNumberFormat="1" applyFont="1" applyBorder="1" applyAlignment="1">
      <alignment horizontal="right" vertical="center"/>
    </xf>
    <xf numFmtId="37" fontId="20" fillId="0" borderId="14" xfId="0" applyNumberFormat="1" applyFont="1" applyBorder="1" applyAlignment="1">
      <alignment horizontal="right" vertical="center"/>
    </xf>
    <xf numFmtId="37" fontId="2" fillId="0" borderId="14" xfId="0" applyNumberFormat="1" applyFont="1" applyBorder="1" applyAlignment="1">
      <alignment horizontal="center" vertical="center" textRotation="180"/>
    </xf>
    <xf numFmtId="37" fontId="9" fillId="0" borderId="0" xfId="0" applyNumberFormat="1" applyFont="1" applyAlignment="1">
      <alignment horizontal="left" vertical="center"/>
    </xf>
    <xf numFmtId="37" fontId="23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37" fontId="21" fillId="0" borderId="0" xfId="0" applyNumberFormat="1" applyFont="1" applyAlignment="1">
      <alignment horizontal="left" vertical="center"/>
    </xf>
    <xf numFmtId="37" fontId="10" fillId="0" borderId="0" xfId="0" applyNumberFormat="1" applyFont="1" applyAlignment="1">
      <alignment horizontal="right" vertical="center"/>
    </xf>
    <xf numFmtId="49" fontId="5" fillId="0" borderId="14" xfId="0" applyNumberFormat="1" applyFont="1" applyBorder="1" applyAlignment="1">
      <alignment vertical="center"/>
    </xf>
    <xf numFmtId="49" fontId="4" fillId="0" borderId="41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7" fontId="2" fillId="2" borderId="3" xfId="0" quotePrefix="1" applyNumberFormat="1" applyFont="1" applyFill="1" applyBorder="1" applyAlignment="1">
      <alignment horizontal="right" vertical="center"/>
    </xf>
    <xf numFmtId="37" fontId="2" fillId="14" borderId="17" xfId="0" quotePrefix="1" applyNumberFormat="1" applyFont="1" applyFill="1" applyBorder="1" applyAlignment="1">
      <alignment horizontal="right" vertical="center"/>
    </xf>
    <xf numFmtId="49" fontId="9" fillId="0" borderId="37" xfId="0" applyNumberFormat="1" applyFont="1" applyBorder="1" applyAlignment="1">
      <alignment horizontal="left" vertical="center"/>
    </xf>
    <xf numFmtId="3" fontId="6" fillId="0" borderId="13" xfId="0" applyNumberFormat="1" applyFont="1" applyBorder="1" applyAlignment="1">
      <alignment horizontal="center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3" fillId="14" borderId="29" xfId="0" applyNumberFormat="1" applyFont="1" applyFill="1" applyBorder="1" applyAlignment="1">
      <alignment horizontal="center" vertical="center"/>
    </xf>
    <xf numFmtId="3" fontId="3" fillId="14" borderId="30" xfId="0" applyNumberFormat="1" applyFont="1" applyFill="1" applyBorder="1" applyAlignment="1">
      <alignment horizontal="center" vertical="center"/>
    </xf>
    <xf numFmtId="3" fontId="3" fillId="14" borderId="32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37" xfId="0" applyNumberFormat="1" applyFont="1" applyBorder="1" applyAlignment="1">
      <alignment vertical="center"/>
    </xf>
    <xf numFmtId="3" fontId="6" fillId="5" borderId="0" xfId="0" applyNumberFormat="1" applyFont="1" applyFill="1" applyAlignment="1">
      <alignment vertical="center"/>
    </xf>
    <xf numFmtId="37" fontId="2" fillId="0" borderId="0" xfId="0" applyNumberFormat="1" applyFont="1" applyAlignment="1">
      <alignment horizontal="center" vertical="center" textRotation="180"/>
    </xf>
    <xf numFmtId="49" fontId="3" fillId="4" borderId="42" xfId="0" applyNumberFormat="1" applyFont="1" applyFill="1" applyBorder="1" applyAlignment="1">
      <alignment vertical="center"/>
    </xf>
    <xf numFmtId="37" fontId="20" fillId="0" borderId="0" xfId="0" applyNumberFormat="1" applyFont="1" applyAlignment="1">
      <alignment horizontal="centerContinuous" vertical="center"/>
    </xf>
    <xf numFmtId="37" fontId="2" fillId="0" borderId="0" xfId="0" applyNumberFormat="1" applyFont="1" applyAlignment="1">
      <alignment horizontal="centerContinuous" vertical="center"/>
    </xf>
    <xf numFmtId="37" fontId="2" fillId="5" borderId="18" xfId="0" quotePrefix="1" applyNumberFormat="1" applyFont="1" applyFill="1" applyBorder="1" applyAlignment="1">
      <alignment horizontal="right" vertical="center"/>
    </xf>
    <xf numFmtId="37" fontId="2" fillId="13" borderId="3" xfId="0" quotePrefix="1" applyNumberFormat="1" applyFont="1" applyFill="1" applyBorder="1" applyAlignment="1">
      <alignment horizontal="right" vertical="center"/>
    </xf>
    <xf numFmtId="3" fontId="6" fillId="0" borderId="43" xfId="0" applyNumberFormat="1" applyFont="1" applyBorder="1" applyAlignment="1">
      <alignment vertical="center"/>
    </xf>
    <xf numFmtId="3" fontId="3" fillId="5" borderId="0" xfId="0" applyNumberFormat="1" applyFont="1" applyFill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37" fontId="2" fillId="7" borderId="24" xfId="0" applyNumberFormat="1" applyFont="1" applyFill="1" applyBorder="1" applyAlignment="1">
      <alignment horizontal="right" vertical="center"/>
    </xf>
    <xf numFmtId="37" fontId="2" fillId="7" borderId="47" xfId="0" applyNumberFormat="1" applyFont="1" applyFill="1" applyBorder="1" applyAlignment="1">
      <alignment horizontal="right" vertical="center"/>
    </xf>
    <xf numFmtId="37" fontId="21" fillId="15" borderId="25" xfId="0" applyNumberFormat="1" applyFont="1" applyFill="1" applyBorder="1" applyAlignment="1">
      <alignment horizontal="right" vertical="center"/>
    </xf>
    <xf numFmtId="37" fontId="21" fillId="15" borderId="25" xfId="0" quotePrefix="1" applyNumberFormat="1" applyFont="1" applyFill="1" applyBorder="1" applyAlignment="1">
      <alignment horizontal="right" vertical="center"/>
    </xf>
    <xf numFmtId="37" fontId="22" fillId="0" borderId="48" xfId="0" quotePrefix="1" applyNumberFormat="1" applyFont="1" applyBorder="1" applyAlignment="1">
      <alignment horizontal="right" vertical="center"/>
    </xf>
    <xf numFmtId="37" fontId="2" fillId="5" borderId="25" xfId="0" applyNumberFormat="1" applyFont="1" applyFill="1" applyBorder="1" applyAlignment="1">
      <alignment vertical="center"/>
    </xf>
    <xf numFmtId="37" fontId="2" fillId="0" borderId="25" xfId="0" applyNumberFormat="1" applyFont="1" applyBorder="1" applyAlignment="1">
      <alignment vertical="center"/>
    </xf>
    <xf numFmtId="37" fontId="2" fillId="0" borderId="49" xfId="0" applyNumberFormat="1" applyFont="1" applyBorder="1" applyAlignment="1">
      <alignment vertical="center"/>
    </xf>
    <xf numFmtId="37" fontId="2" fillId="0" borderId="50" xfId="0" applyNumberFormat="1" applyFont="1" applyBorder="1" applyAlignment="1">
      <alignment vertical="center"/>
    </xf>
    <xf numFmtId="37" fontId="2" fillId="7" borderId="25" xfId="0" applyNumberFormat="1" applyFont="1" applyFill="1" applyBorder="1" applyAlignment="1">
      <alignment vertical="center"/>
    </xf>
    <xf numFmtId="3" fontId="19" fillId="8" borderId="0" xfId="0" applyNumberFormat="1" applyFont="1" applyFill="1" applyAlignment="1">
      <alignment horizontal="center" vertical="center"/>
    </xf>
    <xf numFmtId="3" fontId="3" fillId="14" borderId="31" xfId="0" applyNumberFormat="1" applyFont="1" applyFill="1" applyBorder="1" applyAlignment="1">
      <alignment horizontal="center" vertical="center"/>
    </xf>
    <xf numFmtId="37" fontId="7" fillId="6" borderId="1" xfId="0" quotePrefix="1" applyNumberFormat="1" applyFont="1" applyFill="1" applyBorder="1" applyAlignment="1">
      <alignment horizontal="right" vertical="center"/>
    </xf>
    <xf numFmtId="37" fontId="2" fillId="5" borderId="1" xfId="0" quotePrefix="1" applyNumberFormat="1" applyFont="1" applyFill="1" applyBorder="1" applyAlignment="1">
      <alignment horizontal="right" vertical="center"/>
    </xf>
    <xf numFmtId="37" fontId="2" fillId="2" borderId="1" xfId="0" quotePrefix="1" applyNumberFormat="1" applyFont="1" applyFill="1" applyBorder="1" applyAlignment="1">
      <alignment horizontal="right" vertical="center"/>
    </xf>
    <xf numFmtId="37" fontId="2" fillId="13" borderId="1" xfId="0" quotePrefix="1" applyNumberFormat="1" applyFont="1" applyFill="1" applyBorder="1" applyAlignment="1">
      <alignment horizontal="right" vertical="center"/>
    </xf>
    <xf numFmtId="37" fontId="2" fillId="14" borderId="1" xfId="0" quotePrefix="1" applyNumberFormat="1" applyFont="1" applyFill="1" applyBorder="1" applyAlignment="1">
      <alignment horizontal="right" vertical="center"/>
    </xf>
    <xf numFmtId="37" fontId="7" fillId="11" borderId="1" xfId="0" quotePrefix="1" applyNumberFormat="1" applyFont="1" applyFill="1" applyBorder="1" applyAlignment="1">
      <alignment horizontal="right" vertical="center"/>
    </xf>
    <xf numFmtId="49" fontId="3" fillId="4" borderId="7" xfId="0" applyNumberFormat="1" applyFont="1" applyFill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right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14" borderId="14" xfId="0" applyNumberFormat="1" applyFont="1" applyFill="1" applyBorder="1" applyAlignment="1">
      <alignment vertical="center"/>
    </xf>
    <xf numFmtId="3" fontId="6" fillId="14" borderId="13" xfId="0" applyNumberFormat="1" applyFont="1" applyFill="1" applyBorder="1" applyAlignment="1">
      <alignment horizontal="center" vertical="center"/>
    </xf>
    <xf numFmtId="49" fontId="3" fillId="14" borderId="17" xfId="0" applyNumberFormat="1" applyFont="1" applyFill="1" applyBorder="1" applyAlignment="1">
      <alignment vertical="center"/>
    </xf>
    <xf numFmtId="3" fontId="6" fillId="14" borderId="18" xfId="0" applyNumberFormat="1" applyFont="1" applyFill="1" applyBorder="1" applyAlignment="1">
      <alignment horizontal="center" vertical="center"/>
    </xf>
    <xf numFmtId="37" fontId="2" fillId="14" borderId="14" xfId="0" applyNumberFormat="1" applyFont="1" applyFill="1" applyBorder="1" applyAlignment="1">
      <alignment vertical="center"/>
    </xf>
    <xf numFmtId="37" fontId="2" fillId="14" borderId="2" xfId="0" applyNumberFormat="1" applyFont="1" applyFill="1" applyBorder="1" applyAlignment="1">
      <alignment vertical="center"/>
    </xf>
    <xf numFmtId="37" fontId="2" fillId="14" borderId="17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horizontal="centerContinuous" vertical="center"/>
    </xf>
    <xf numFmtId="3" fontId="35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horizontal="right" vertical="center" indent="1"/>
    </xf>
    <xf numFmtId="3" fontId="35" fillId="0" borderId="0" xfId="0" applyNumberFormat="1" applyFont="1" applyAlignment="1">
      <alignment horizontal="right" vertical="center" indent="1"/>
    </xf>
    <xf numFmtId="49" fontId="10" fillId="0" borderId="22" xfId="0" applyNumberFormat="1" applyFont="1" applyBorder="1" applyAlignment="1">
      <alignment vertical="center"/>
    </xf>
    <xf numFmtId="49" fontId="10" fillId="0" borderId="15" xfId="0" applyNumberFormat="1" applyFont="1" applyBorder="1" applyAlignment="1">
      <alignment vertical="center"/>
    </xf>
    <xf numFmtId="49" fontId="38" fillId="6" borderId="1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right" vertical="center"/>
    </xf>
    <xf numFmtId="37" fontId="23" fillId="0" borderId="0" xfId="0" applyNumberFormat="1" applyFont="1" applyAlignment="1">
      <alignment horizontal="right" vertical="center"/>
    </xf>
    <xf numFmtId="49" fontId="23" fillId="0" borderId="0" xfId="0" quotePrefix="1" applyNumberFormat="1" applyFont="1" applyAlignment="1">
      <alignment horizontal="left" vertical="center"/>
    </xf>
    <xf numFmtId="49" fontId="5" fillId="4" borderId="4" xfId="0" applyNumberFormat="1" applyFont="1" applyFill="1" applyBorder="1" applyAlignment="1">
      <alignment horizontal="center" vertical="center"/>
    </xf>
    <xf numFmtId="37" fontId="2" fillId="2" borderId="51" xfId="0" applyNumberFormat="1" applyFont="1" applyFill="1" applyBorder="1" applyAlignment="1">
      <alignment horizontal="right" vertical="center"/>
    </xf>
    <xf numFmtId="37" fontId="19" fillId="6" borderId="47" xfId="0" quotePrefix="1" applyNumberFormat="1" applyFont="1" applyFill="1" applyBorder="1" applyAlignment="1">
      <alignment horizontal="right" vertical="center"/>
    </xf>
    <xf numFmtId="37" fontId="19" fillId="11" borderId="47" xfId="0" quotePrefix="1" applyNumberFormat="1" applyFont="1" applyFill="1" applyBorder="1" applyAlignment="1">
      <alignment horizontal="right" vertical="center"/>
    </xf>
    <xf numFmtId="37" fontId="19" fillId="11" borderId="1" xfId="0" quotePrefix="1" applyNumberFormat="1" applyFont="1" applyFill="1" applyBorder="1" applyAlignment="1">
      <alignment horizontal="right" vertical="center"/>
    </xf>
    <xf numFmtId="37" fontId="19" fillId="6" borderId="1" xfId="0" quotePrefix="1" applyNumberFormat="1" applyFont="1" applyFill="1" applyBorder="1" applyAlignment="1">
      <alignment horizontal="right" vertical="center"/>
    </xf>
    <xf numFmtId="49" fontId="19" fillId="10" borderId="52" xfId="0" applyNumberFormat="1" applyFont="1" applyFill="1" applyBorder="1" applyAlignment="1">
      <alignment vertical="center"/>
    </xf>
    <xf numFmtId="37" fontId="7" fillId="10" borderId="53" xfId="0" applyNumberFormat="1" applyFont="1" applyFill="1" applyBorder="1" applyAlignment="1">
      <alignment vertical="center"/>
    </xf>
    <xf numFmtId="37" fontId="7" fillId="10" borderId="54" xfId="0" applyNumberFormat="1" applyFont="1" applyFill="1" applyBorder="1" applyAlignment="1">
      <alignment vertical="center"/>
    </xf>
    <xf numFmtId="37" fontId="39" fillId="10" borderId="53" xfId="0" applyNumberFormat="1" applyFont="1" applyFill="1" applyBorder="1" applyAlignment="1">
      <alignment vertical="center"/>
    </xf>
    <xf numFmtId="37" fontId="39" fillId="10" borderId="54" xfId="0" applyNumberFormat="1" applyFont="1" applyFill="1" applyBorder="1" applyAlignment="1">
      <alignment vertical="center"/>
    </xf>
    <xf numFmtId="3" fontId="7" fillId="10" borderId="55" xfId="0" applyNumberFormat="1" applyFont="1" applyFill="1" applyBorder="1" applyAlignment="1">
      <alignment horizontal="center" vertical="center"/>
    </xf>
    <xf numFmtId="49" fontId="19" fillId="10" borderId="7" xfId="0" applyNumberFormat="1" applyFont="1" applyFill="1" applyBorder="1" applyAlignment="1">
      <alignment vertical="center"/>
    </xf>
    <xf numFmtId="37" fontId="10" fillId="0" borderId="12" xfId="0" applyNumberFormat="1" applyFont="1" applyBorder="1" applyAlignment="1">
      <alignment horizontal="center" vertical="center"/>
    </xf>
    <xf numFmtId="3" fontId="3" fillId="5" borderId="56" xfId="0" applyNumberFormat="1" applyFont="1" applyFill="1" applyBorder="1" applyAlignment="1">
      <alignment horizontal="center" vertical="center"/>
    </xf>
    <xf numFmtId="3" fontId="6" fillId="5" borderId="57" xfId="0" applyNumberFormat="1" applyFont="1" applyFill="1" applyBorder="1" applyAlignment="1">
      <alignment horizontal="center" vertical="center"/>
    </xf>
    <xf numFmtId="3" fontId="3" fillId="0" borderId="58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49" fontId="28" fillId="0" borderId="0" xfId="0" quotePrefix="1" applyNumberFormat="1" applyFont="1" applyAlignment="1">
      <alignment horizontal="center" vertical="center"/>
    </xf>
    <xf numFmtId="49" fontId="28" fillId="0" borderId="34" xfId="0" quotePrefix="1" applyNumberFormat="1" applyFont="1" applyBorder="1" applyAlignment="1">
      <alignment horizontal="center" vertical="center"/>
    </xf>
    <xf numFmtId="3" fontId="31" fillId="4" borderId="15" xfId="0" applyNumberFormat="1" applyFont="1" applyFill="1" applyBorder="1" applyAlignment="1">
      <alignment horizontal="center" vertical="center" wrapText="1"/>
    </xf>
    <xf numFmtId="3" fontId="31" fillId="4" borderId="14" xfId="0" applyNumberFormat="1" applyFont="1" applyFill="1" applyBorder="1" applyAlignment="1">
      <alignment horizontal="center" vertical="center" wrapText="1"/>
    </xf>
    <xf numFmtId="3" fontId="31" fillId="4" borderId="1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left" vertical="center"/>
    </xf>
    <xf numFmtId="3" fontId="46" fillId="12" borderId="4" xfId="0" applyNumberFormat="1" applyFont="1" applyFill="1" applyBorder="1" applyAlignment="1">
      <alignment horizontal="center" vertical="center"/>
    </xf>
    <xf numFmtId="3" fontId="46" fillId="12" borderId="3" xfId="0" applyNumberFormat="1" applyFont="1" applyFill="1" applyBorder="1" applyAlignment="1">
      <alignment horizontal="center" vertical="center"/>
    </xf>
    <xf numFmtId="37" fontId="29" fillId="0" borderId="11" xfId="0" applyNumberFormat="1" applyFont="1" applyBorder="1" applyAlignment="1">
      <alignment horizontal="center" vertical="center"/>
    </xf>
    <xf numFmtId="37" fontId="29" fillId="0" borderId="44" xfId="0" applyNumberFormat="1" applyFont="1" applyBorder="1" applyAlignment="1">
      <alignment horizontal="center" vertical="center"/>
    </xf>
    <xf numFmtId="37" fontId="29" fillId="0" borderId="0" xfId="0" applyNumberFormat="1" applyFont="1" applyAlignment="1">
      <alignment horizontal="center" vertical="center"/>
    </xf>
    <xf numFmtId="37" fontId="29" fillId="0" borderId="34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3" fontId="2" fillId="0" borderId="11" xfId="0" applyNumberFormat="1" applyFont="1" applyBorder="1" applyAlignment="1">
      <alignment horizontal="right" vertical="center" indent="3"/>
    </xf>
    <xf numFmtId="3" fontId="2" fillId="0" borderId="12" xfId="0" applyNumberFormat="1" applyFont="1" applyBorder="1" applyAlignment="1">
      <alignment horizontal="right" vertical="center" indent="3"/>
    </xf>
    <xf numFmtId="37" fontId="2" fillId="0" borderId="11" xfId="0" applyNumberFormat="1" applyFont="1" applyBorder="1" applyAlignment="1">
      <alignment horizontal="right" vertical="center"/>
    </xf>
    <xf numFmtId="37" fontId="2" fillId="0" borderId="12" xfId="0" applyNumberFormat="1" applyFont="1" applyBorder="1" applyAlignment="1">
      <alignment horizontal="right" vertical="center"/>
    </xf>
    <xf numFmtId="37" fontId="36" fillId="7" borderId="15" xfId="0" applyNumberFormat="1" applyFont="1" applyFill="1" applyBorder="1" applyAlignment="1">
      <alignment horizontal="center" vertical="center"/>
    </xf>
    <xf numFmtId="37" fontId="36" fillId="7" borderId="11" xfId="0" applyNumberFormat="1" applyFont="1" applyFill="1" applyBorder="1" applyAlignment="1">
      <alignment horizontal="center" vertical="center"/>
    </xf>
    <xf numFmtId="37" fontId="36" fillId="7" borderId="16" xfId="0" applyNumberFormat="1" applyFont="1" applyFill="1" applyBorder="1" applyAlignment="1">
      <alignment horizontal="center" vertical="center"/>
    </xf>
    <xf numFmtId="37" fontId="36" fillId="7" borderId="17" xfId="0" applyNumberFormat="1" applyFont="1" applyFill="1" applyBorder="1" applyAlignment="1">
      <alignment horizontal="center" vertical="center"/>
    </xf>
    <xf numFmtId="37" fontId="36" fillId="7" borderId="12" xfId="0" applyNumberFormat="1" applyFont="1" applyFill="1" applyBorder="1" applyAlignment="1">
      <alignment horizontal="center" vertical="center"/>
    </xf>
    <xf numFmtId="37" fontId="36" fillId="7" borderId="18" xfId="0" applyNumberFormat="1" applyFont="1" applyFill="1" applyBorder="1" applyAlignment="1">
      <alignment horizontal="center" vertical="center"/>
    </xf>
    <xf numFmtId="37" fontId="2" fillId="2" borderId="15" xfId="0" quotePrefix="1" applyNumberFormat="1" applyFont="1" applyFill="1" applyBorder="1" applyAlignment="1">
      <alignment horizontal="center" vertical="center" wrapText="1"/>
    </xf>
    <xf numFmtId="37" fontId="2" fillId="2" borderId="11" xfId="0" applyNumberFormat="1" applyFont="1" applyFill="1" applyBorder="1" applyAlignment="1">
      <alignment horizontal="center" vertical="center" wrapText="1"/>
    </xf>
    <xf numFmtId="37" fontId="2" fillId="2" borderId="16" xfId="0" applyNumberFormat="1" applyFont="1" applyFill="1" applyBorder="1" applyAlignment="1">
      <alignment horizontal="center" vertical="center" wrapText="1"/>
    </xf>
    <xf numFmtId="37" fontId="2" fillId="2" borderId="14" xfId="0" applyNumberFormat="1" applyFont="1" applyFill="1" applyBorder="1" applyAlignment="1">
      <alignment horizontal="center" vertical="center" wrapText="1"/>
    </xf>
    <xf numFmtId="37" fontId="2" fillId="2" borderId="0" xfId="0" applyNumberFormat="1" applyFont="1" applyFill="1" applyAlignment="1">
      <alignment horizontal="center" vertical="center" wrapText="1"/>
    </xf>
    <xf numFmtId="37" fontId="2" fillId="2" borderId="13" xfId="0" applyNumberFormat="1" applyFont="1" applyFill="1" applyBorder="1" applyAlignment="1">
      <alignment horizontal="center" vertical="center" wrapText="1"/>
    </xf>
    <xf numFmtId="37" fontId="2" fillId="2" borderId="17" xfId="0" applyNumberFormat="1" applyFont="1" applyFill="1" applyBorder="1" applyAlignment="1">
      <alignment horizontal="center" vertical="center" wrapText="1"/>
    </xf>
    <xf numFmtId="37" fontId="2" fillId="2" borderId="12" xfId="0" applyNumberFormat="1" applyFont="1" applyFill="1" applyBorder="1" applyAlignment="1">
      <alignment horizontal="center" vertical="center" wrapText="1"/>
    </xf>
    <xf numFmtId="37" fontId="2" fillId="2" borderId="18" xfId="0" applyNumberFormat="1" applyFont="1" applyFill="1" applyBorder="1" applyAlignment="1">
      <alignment horizontal="center" vertical="center" wrapText="1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37" fontId="3" fillId="2" borderId="9" xfId="0" applyNumberFormat="1" applyFont="1" applyFill="1" applyBorder="1" applyAlignment="1">
      <alignment horizontal="center" vertical="center"/>
    </xf>
    <xf numFmtId="3" fontId="13" fillId="3" borderId="15" xfId="0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3" fontId="13" fillId="3" borderId="16" xfId="0" applyNumberFormat="1" applyFont="1" applyFill="1" applyBorder="1" applyAlignment="1">
      <alignment horizontal="center" vertical="center" wrapText="1"/>
    </xf>
    <xf numFmtId="3" fontId="13" fillId="3" borderId="14" xfId="0" applyNumberFormat="1" applyFont="1" applyFill="1" applyBorder="1" applyAlignment="1">
      <alignment horizontal="center" vertical="center" wrapText="1"/>
    </xf>
    <xf numFmtId="3" fontId="13" fillId="3" borderId="0" xfId="0" applyNumberFormat="1" applyFont="1" applyFill="1" applyAlignment="1">
      <alignment horizontal="center" vertical="center" wrapText="1"/>
    </xf>
    <xf numFmtId="3" fontId="13" fillId="3" borderId="13" xfId="0" applyNumberFormat="1" applyFont="1" applyFill="1" applyBorder="1" applyAlignment="1">
      <alignment horizontal="center" vertical="center" wrapText="1"/>
    </xf>
    <xf numFmtId="3" fontId="13" fillId="3" borderId="17" xfId="0" applyNumberFormat="1" applyFont="1" applyFill="1" applyBorder="1" applyAlignment="1">
      <alignment horizontal="center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3" fontId="13" fillId="3" borderId="18" xfId="0" applyNumberFormat="1" applyFont="1" applyFill="1" applyBorder="1" applyAlignment="1">
      <alignment horizontal="center" vertical="center" wrapText="1"/>
    </xf>
    <xf numFmtId="37" fontId="19" fillId="8" borderId="7" xfId="0" applyNumberFormat="1" applyFont="1" applyFill="1" applyBorder="1" applyAlignment="1">
      <alignment horizontal="center" vertical="center"/>
    </xf>
    <xf numFmtId="37" fontId="19" fillId="8" borderId="8" xfId="0" applyNumberFormat="1" applyFont="1" applyFill="1" applyBorder="1" applyAlignment="1">
      <alignment horizontal="center" vertical="center"/>
    </xf>
    <xf numFmtId="37" fontId="19" fillId="8" borderId="9" xfId="0" applyNumberFormat="1" applyFont="1" applyFill="1" applyBorder="1" applyAlignment="1">
      <alignment horizontal="center" vertical="center"/>
    </xf>
    <xf numFmtId="37" fontId="2" fillId="2" borderId="15" xfId="0" applyNumberFormat="1" applyFont="1" applyFill="1" applyBorder="1" applyAlignment="1">
      <alignment horizontal="center" vertical="center" wrapText="1"/>
    </xf>
    <xf numFmtId="49" fontId="45" fillId="0" borderId="11" xfId="0" applyNumberFormat="1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vertical="center" wrapText="1"/>
    </xf>
    <xf numFmtId="49" fontId="12" fillId="7" borderId="4" xfId="0" applyNumberFormat="1" applyFont="1" applyFill="1" applyBorder="1" applyAlignment="1">
      <alignment horizontal="center" vertical="center" wrapText="1"/>
    </xf>
    <xf numFmtId="49" fontId="12" fillId="7" borderId="2" xfId="0" applyNumberFormat="1" applyFont="1" applyFill="1" applyBorder="1" applyAlignment="1">
      <alignment horizontal="center"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37" fontId="7" fillId="9" borderId="7" xfId="0" quotePrefix="1" applyNumberFormat="1" applyFont="1" applyFill="1" applyBorder="1" applyAlignment="1">
      <alignment horizontal="center" vertical="center"/>
    </xf>
    <xf numFmtId="37" fontId="7" fillId="9" borderId="8" xfId="0" quotePrefix="1" applyNumberFormat="1" applyFont="1" applyFill="1" applyBorder="1" applyAlignment="1">
      <alignment horizontal="center" vertical="center"/>
    </xf>
    <xf numFmtId="37" fontId="7" fillId="9" borderId="9" xfId="0" quotePrefix="1" applyNumberFormat="1" applyFont="1" applyFill="1" applyBorder="1" applyAlignment="1">
      <alignment horizontal="center" vertical="center"/>
    </xf>
    <xf numFmtId="37" fontId="7" fillId="6" borderId="7" xfId="0" quotePrefix="1" applyNumberFormat="1" applyFont="1" applyFill="1" applyBorder="1" applyAlignment="1">
      <alignment horizontal="center" vertical="center"/>
    </xf>
    <xf numFmtId="37" fontId="7" fillId="6" borderId="8" xfId="0" quotePrefix="1" applyNumberFormat="1" applyFont="1" applyFill="1" applyBorder="1" applyAlignment="1">
      <alignment horizontal="center" vertical="center"/>
    </xf>
    <xf numFmtId="37" fontId="7" fillId="6" borderId="9" xfId="0" quotePrefix="1" applyNumberFormat="1" applyFont="1" applyFill="1" applyBorder="1" applyAlignment="1">
      <alignment horizontal="center" vertical="center"/>
    </xf>
    <xf numFmtId="37" fontId="7" fillId="8" borderId="7" xfId="0" quotePrefix="1" applyNumberFormat="1" applyFont="1" applyFill="1" applyBorder="1" applyAlignment="1">
      <alignment horizontal="center" vertical="center"/>
    </xf>
    <xf numFmtId="37" fontId="7" fillId="8" borderId="8" xfId="0" quotePrefix="1" applyNumberFormat="1" applyFont="1" applyFill="1" applyBorder="1" applyAlignment="1">
      <alignment horizontal="center" vertical="center"/>
    </xf>
    <xf numFmtId="37" fontId="7" fillId="8" borderId="9" xfId="0" quotePrefix="1" applyNumberFormat="1" applyFont="1" applyFill="1" applyBorder="1" applyAlignment="1">
      <alignment horizontal="center" vertical="center"/>
    </xf>
    <xf numFmtId="49" fontId="15" fillId="2" borderId="19" xfId="0" applyNumberFormat="1" applyFont="1" applyFill="1" applyBorder="1" applyAlignment="1">
      <alignment horizontal="center" vertical="center" wrapText="1"/>
    </xf>
    <xf numFmtId="49" fontId="15" fillId="2" borderId="20" xfId="0" applyNumberFormat="1" applyFont="1" applyFill="1" applyBorder="1" applyAlignment="1">
      <alignment horizontal="center" vertical="center" wrapText="1"/>
    </xf>
    <xf numFmtId="49" fontId="15" fillId="2" borderId="21" xfId="0" applyNumberFormat="1" applyFont="1" applyFill="1" applyBorder="1" applyAlignment="1">
      <alignment horizontal="center" vertical="center" wrapText="1"/>
    </xf>
    <xf numFmtId="3" fontId="46" fillId="10" borderId="4" xfId="0" applyNumberFormat="1" applyFont="1" applyFill="1" applyBorder="1" applyAlignment="1">
      <alignment horizontal="center" vertical="center"/>
    </xf>
    <xf numFmtId="3" fontId="46" fillId="10" borderId="3" xfId="0" applyNumberFormat="1" applyFont="1" applyFill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9" fillId="6" borderId="7" xfId="0" applyNumberFormat="1" applyFont="1" applyFill="1" applyBorder="1" applyAlignment="1">
      <alignment horizontal="center" vertical="center"/>
    </xf>
    <xf numFmtId="37" fontId="19" fillId="6" borderId="8" xfId="0" applyNumberFormat="1" applyFont="1" applyFill="1" applyBorder="1" applyAlignment="1">
      <alignment horizontal="center" vertical="center"/>
    </xf>
    <xf numFmtId="37" fontId="19" fillId="6" borderId="9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8" fillId="0" borderId="0" xfId="0" quotePrefix="1" applyNumberFormat="1" applyFont="1" applyAlignment="1">
      <alignment horizontal="center" vertical="center"/>
    </xf>
    <xf numFmtId="49" fontId="4" fillId="0" borderId="14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37" fontId="2" fillId="0" borderId="0" xfId="0" applyNumberFormat="1" applyFont="1" applyAlignment="1">
      <alignment horizontal="center" vertical="center" wrapText="1"/>
    </xf>
    <xf numFmtId="37" fontId="2" fillId="0" borderId="12" xfId="0" applyNumberFormat="1" applyFont="1" applyBorder="1" applyAlignment="1">
      <alignment horizontal="center" vertical="center" wrapText="1"/>
    </xf>
    <xf numFmtId="49" fontId="44" fillId="0" borderId="11" xfId="0" applyNumberFormat="1" applyFont="1" applyBorder="1" applyAlignment="1">
      <alignment horizontal="center" vertical="center" wrapText="1"/>
    </xf>
    <xf numFmtId="49" fontId="44" fillId="0" borderId="0" xfId="0" applyNumberFormat="1" applyFont="1" applyAlignment="1">
      <alignment horizontal="center" vertical="center" wrapText="1"/>
    </xf>
    <xf numFmtId="49" fontId="43" fillId="0" borderId="11" xfId="0" applyNumberFormat="1" applyFont="1" applyBorder="1" applyAlignment="1">
      <alignment horizontal="center" vertical="center" wrapText="1"/>
    </xf>
    <xf numFmtId="49" fontId="43" fillId="0" borderId="0" xfId="0" applyNumberFormat="1" applyFont="1" applyAlignment="1">
      <alignment horizontal="center" vertical="center" wrapText="1"/>
    </xf>
    <xf numFmtId="3" fontId="40" fillId="7" borderId="15" xfId="0" applyNumberFormat="1" applyFont="1" applyFill="1" applyBorder="1" applyAlignment="1">
      <alignment horizontal="center" vertical="center" wrapText="1"/>
    </xf>
    <xf numFmtId="3" fontId="40" fillId="7" borderId="11" xfId="0" applyNumberFormat="1" applyFont="1" applyFill="1" applyBorder="1" applyAlignment="1">
      <alignment horizontal="center" vertical="center" wrapText="1"/>
    </xf>
    <xf numFmtId="3" fontId="40" fillId="7" borderId="16" xfId="0" applyNumberFormat="1" applyFont="1" applyFill="1" applyBorder="1" applyAlignment="1">
      <alignment horizontal="center" vertical="center" wrapText="1"/>
    </xf>
    <xf numFmtId="3" fontId="40" fillId="7" borderId="14" xfId="0" applyNumberFormat="1" applyFont="1" applyFill="1" applyBorder="1" applyAlignment="1">
      <alignment horizontal="center" vertical="center" wrapText="1"/>
    </xf>
    <xf numFmtId="3" fontId="40" fillId="7" borderId="0" xfId="0" applyNumberFormat="1" applyFont="1" applyFill="1" applyAlignment="1">
      <alignment horizontal="center" vertical="center" wrapText="1"/>
    </xf>
    <xf numFmtId="3" fontId="40" fillId="7" borderId="13" xfId="0" applyNumberFormat="1" applyFont="1" applyFill="1" applyBorder="1" applyAlignment="1">
      <alignment horizontal="center" vertical="center" wrapText="1"/>
    </xf>
    <xf numFmtId="3" fontId="40" fillId="7" borderId="17" xfId="0" applyNumberFormat="1" applyFont="1" applyFill="1" applyBorder="1" applyAlignment="1">
      <alignment horizontal="center" vertical="center" wrapText="1"/>
    </xf>
    <xf numFmtId="3" fontId="40" fillId="7" borderId="12" xfId="0" applyNumberFormat="1" applyFont="1" applyFill="1" applyBorder="1" applyAlignment="1">
      <alignment horizontal="center" vertical="center" wrapText="1"/>
    </xf>
    <xf numFmtId="3" fontId="40" fillId="7" borderId="1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A9AB405-7B5A-6549-9D73-FAD063BDCE74}"/>
  </cellStyles>
  <dxfs count="12"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</dxfs>
  <tableStyles count="0" defaultTableStyle="TableStyleMedium2" defaultPivotStyle="PivotStyleLight16"/>
  <colors>
    <mruColors>
      <color rgb="FF0000FF"/>
      <color rgb="FFFBFFBE"/>
      <color rgb="FFFFE7F7"/>
      <color rgb="FFA7FDFF"/>
      <color rgb="FFEFFFC4"/>
      <color rgb="FFFFFFFF"/>
      <color rgb="FFD4E7C7"/>
      <color rgb="FFF0D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26</xdr:row>
      <xdr:rowOff>152400</xdr:rowOff>
    </xdr:from>
    <xdr:to>
      <xdr:col>3</xdr:col>
      <xdr:colOff>165100</xdr:colOff>
      <xdr:row>29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55C0DDD-A6A3-9E44-A7E3-15C2C51D8F58}"/>
            </a:ext>
          </a:extLst>
        </xdr:cNvPr>
        <xdr:cNvCxnSpPr/>
      </xdr:nvCxnSpPr>
      <xdr:spPr>
        <a:xfrm>
          <a:off x="4965700" y="6426200"/>
          <a:ext cx="0" cy="723900"/>
        </a:xfrm>
        <a:prstGeom prst="line">
          <a:avLst/>
        </a:prstGeom>
        <a:ln w="12700">
          <a:solidFill>
            <a:srgbClr val="0000FF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165100</xdr:colOff>
      <xdr:row>9</xdr:row>
      <xdr:rowOff>152398</xdr:rowOff>
    </xdr:from>
    <xdr:to>
      <xdr:col>3</xdr:col>
      <xdr:colOff>165100</xdr:colOff>
      <xdr:row>26</xdr:row>
      <xdr:rowOff>147318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B4DEF27-EDE7-8F4F-9155-1E8344D118B2}"/>
            </a:ext>
          </a:extLst>
        </xdr:cNvPr>
        <xdr:cNvCxnSpPr/>
      </xdr:nvCxnSpPr>
      <xdr:spPr>
        <a:xfrm>
          <a:off x="4965700" y="2324098"/>
          <a:ext cx="0" cy="4097020"/>
        </a:xfrm>
        <a:prstGeom prst="line">
          <a:avLst/>
        </a:prstGeom>
        <a:ln w="12700">
          <a:solidFill>
            <a:srgbClr val="0000FF"/>
          </a:solidFill>
          <a:headEnd type="oval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165100</xdr:colOff>
      <xdr:row>26</xdr:row>
      <xdr:rowOff>152400</xdr:rowOff>
    </xdr:from>
    <xdr:to>
      <xdr:col>3</xdr:col>
      <xdr:colOff>165100</xdr:colOff>
      <xdr:row>29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0874FAE-9438-0C46-95C3-686EF304C897}"/>
            </a:ext>
          </a:extLst>
        </xdr:cNvPr>
        <xdr:cNvCxnSpPr/>
      </xdr:nvCxnSpPr>
      <xdr:spPr>
        <a:xfrm>
          <a:off x="4965700" y="6426200"/>
          <a:ext cx="0" cy="723900"/>
        </a:xfrm>
        <a:prstGeom prst="line">
          <a:avLst/>
        </a:prstGeom>
        <a:ln w="12700">
          <a:solidFill>
            <a:srgbClr val="0000FF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14</xdr:row>
      <xdr:rowOff>0</xdr:rowOff>
    </xdr:from>
    <xdr:to>
      <xdr:col>6</xdr:col>
      <xdr:colOff>558800</xdr:colOff>
      <xdr:row>14</xdr:row>
      <xdr:rowOff>190500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C32A472-FD13-2841-AE77-3CAE42923E3A}"/>
            </a:ext>
          </a:extLst>
        </xdr:cNvPr>
        <xdr:cNvCxnSpPr/>
      </xdr:nvCxnSpPr>
      <xdr:spPr>
        <a:xfrm>
          <a:off x="4356100" y="3200400"/>
          <a:ext cx="1117600" cy="190500"/>
        </a:xfrm>
        <a:prstGeom prst="line">
          <a:avLst/>
        </a:prstGeom>
        <a:ln w="254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558800</xdr:colOff>
      <xdr:row>14</xdr:row>
      <xdr:rowOff>0</xdr:rowOff>
    </xdr:from>
    <xdr:to>
      <xdr:col>7</xdr:col>
      <xdr:colOff>620268</xdr:colOff>
      <xdr:row>14</xdr:row>
      <xdr:rowOff>192024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A031C061-32E7-424C-9A06-58822ACA1901}"/>
            </a:ext>
          </a:extLst>
        </xdr:cNvPr>
        <xdr:cNvCxnSpPr/>
      </xdr:nvCxnSpPr>
      <xdr:spPr>
        <a:xfrm flipV="1">
          <a:off x="5473700" y="3200400"/>
          <a:ext cx="1115568" cy="192024"/>
        </a:xfrm>
        <a:prstGeom prst="line">
          <a:avLst/>
        </a:prstGeom>
        <a:ln w="254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165100</xdr:colOff>
      <xdr:row>14</xdr:row>
      <xdr:rowOff>127000</xdr:rowOff>
    </xdr:from>
    <xdr:to>
      <xdr:col>5</xdr:col>
      <xdr:colOff>718820</xdr:colOff>
      <xdr:row>14</xdr:row>
      <xdr:rowOff>127000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583B88C-0190-CE4A-983F-40E151E7D465}"/>
            </a:ext>
          </a:extLst>
        </xdr:cNvPr>
        <xdr:cNvCxnSpPr/>
      </xdr:nvCxnSpPr>
      <xdr:spPr>
        <a:xfrm>
          <a:off x="3390900" y="3251200"/>
          <a:ext cx="1188720" cy="0"/>
        </a:xfrm>
        <a:prstGeom prst="line">
          <a:avLst/>
        </a:prstGeom>
        <a:ln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558800</xdr:colOff>
      <xdr:row>14</xdr:row>
      <xdr:rowOff>0</xdr:rowOff>
    </xdr:from>
    <xdr:to>
      <xdr:col>7</xdr:col>
      <xdr:colOff>620268</xdr:colOff>
      <xdr:row>14</xdr:row>
      <xdr:rowOff>192024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3223F6E-682D-A745-ABFE-01D35B46A61A}"/>
            </a:ext>
          </a:extLst>
        </xdr:cNvPr>
        <xdr:cNvCxnSpPr/>
      </xdr:nvCxnSpPr>
      <xdr:spPr>
        <a:xfrm flipV="1">
          <a:off x="5473700" y="3200400"/>
          <a:ext cx="1115568" cy="192024"/>
        </a:xfrm>
        <a:prstGeom prst="line">
          <a:avLst/>
        </a:prstGeom>
        <a:ln w="254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14</xdr:row>
      <xdr:rowOff>0</xdr:rowOff>
    </xdr:from>
    <xdr:to>
      <xdr:col>6</xdr:col>
      <xdr:colOff>558800</xdr:colOff>
      <xdr:row>14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A60E55F-8E58-A44E-B2F4-2009FA49A248}"/>
            </a:ext>
          </a:extLst>
        </xdr:cNvPr>
        <xdr:cNvCxnSpPr/>
      </xdr:nvCxnSpPr>
      <xdr:spPr>
        <a:xfrm>
          <a:off x="4356100" y="3200400"/>
          <a:ext cx="1117600" cy="190500"/>
        </a:xfrm>
        <a:prstGeom prst="line">
          <a:avLst/>
        </a:prstGeom>
        <a:ln w="254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165100</xdr:colOff>
      <xdr:row>14</xdr:row>
      <xdr:rowOff>127000</xdr:rowOff>
    </xdr:from>
    <xdr:to>
      <xdr:col>5</xdr:col>
      <xdr:colOff>718820</xdr:colOff>
      <xdr:row>14</xdr:row>
      <xdr:rowOff>127000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D25038F-B028-714A-8C0B-F0BCA133930E}"/>
            </a:ext>
          </a:extLst>
        </xdr:cNvPr>
        <xdr:cNvCxnSpPr/>
      </xdr:nvCxnSpPr>
      <xdr:spPr>
        <a:xfrm>
          <a:off x="3390900" y="3251200"/>
          <a:ext cx="1188720" cy="0"/>
        </a:xfrm>
        <a:prstGeom prst="line">
          <a:avLst/>
        </a:prstGeom>
        <a:ln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FD99-794A-7242-A69C-57DF19ED17CE}">
  <sheetPr>
    <tabColor rgb="FFEFFFC4"/>
  </sheetPr>
  <dimension ref="A1:L63"/>
  <sheetViews>
    <sheetView tabSelected="1" zoomScaleNormal="100" workbookViewId="0"/>
  </sheetViews>
  <sheetFormatPr baseColWidth="10" defaultColWidth="13.83203125" defaultRowHeight="19" customHeight="1"/>
  <cols>
    <col min="1" max="1" width="31.6640625" style="2" customWidth="1"/>
    <col min="2" max="2" width="17.33203125" style="6" customWidth="1"/>
    <col min="3" max="4" width="14" style="1" customWidth="1"/>
    <col min="5" max="5" width="13.33203125" style="1" customWidth="1"/>
    <col min="6" max="6" width="13.1640625" style="1" bestFit="1" customWidth="1"/>
    <col min="7" max="7" width="13.5" style="1" bestFit="1" customWidth="1"/>
    <col min="8" max="8" width="13.83203125" style="1" customWidth="1"/>
    <col min="9" max="9" width="2.83203125" style="1" customWidth="1"/>
    <col min="10" max="10" width="3.1640625" style="1" customWidth="1"/>
    <col min="12" max="16384" width="13.83203125" style="1"/>
  </cols>
  <sheetData>
    <row r="1" spans="1:12" ht="19" customHeight="1" thickTop="1">
      <c r="A1" s="22" t="s">
        <v>34</v>
      </c>
      <c r="B1" s="1"/>
      <c r="C1" s="130" t="s">
        <v>10</v>
      </c>
      <c r="D1" s="87" t="s">
        <v>142</v>
      </c>
      <c r="E1" s="76" t="s">
        <v>69</v>
      </c>
      <c r="F1" s="69" t="s">
        <v>10</v>
      </c>
      <c r="G1" s="93" t="s">
        <v>96</v>
      </c>
      <c r="H1" s="130" t="s">
        <v>10</v>
      </c>
      <c r="I1" s="6"/>
      <c r="J1" s="117">
        <v>1</v>
      </c>
      <c r="K1" t="s">
        <v>0</v>
      </c>
      <c r="L1" s="1">
        <f>97752986-C42</f>
        <v>0</v>
      </c>
    </row>
    <row r="2" spans="1:12" ht="19" customHeight="1">
      <c r="A2" s="63" t="s">
        <v>71</v>
      </c>
      <c r="B2" s="1"/>
      <c r="C2" s="131" t="s">
        <v>68</v>
      </c>
      <c r="D2" s="88" t="s">
        <v>109</v>
      </c>
      <c r="E2" s="173" t="s">
        <v>94</v>
      </c>
      <c r="F2" s="70" t="s">
        <v>89</v>
      </c>
      <c r="G2" s="94" t="s">
        <v>167</v>
      </c>
      <c r="H2" s="131" t="s">
        <v>111</v>
      </c>
      <c r="I2" s="6"/>
      <c r="J2" s="117">
        <f t="shared" ref="J2:J60" si="0">J1+1</f>
        <v>2</v>
      </c>
      <c r="L2" s="1">
        <f>97752986-H42</f>
        <v>0</v>
      </c>
    </row>
    <row r="3" spans="1:12" ht="19" customHeight="1">
      <c r="A3" s="22" t="s">
        <v>42</v>
      </c>
      <c r="B3" s="192" t="s">
        <v>135</v>
      </c>
      <c r="C3" s="132" t="s">
        <v>64</v>
      </c>
      <c r="D3" s="89" t="s">
        <v>110</v>
      </c>
      <c r="E3" s="52" t="s">
        <v>70</v>
      </c>
      <c r="F3" s="70" t="s">
        <v>90</v>
      </c>
      <c r="G3" s="94" t="s">
        <v>102</v>
      </c>
      <c r="H3" s="132" t="s">
        <v>64</v>
      </c>
      <c r="I3" s="6"/>
      <c r="J3" s="117">
        <f t="shared" si="0"/>
        <v>3</v>
      </c>
    </row>
    <row r="4" spans="1:12" ht="19" customHeight="1">
      <c r="A4" s="63" t="s">
        <v>52</v>
      </c>
      <c r="B4" s="193"/>
      <c r="C4" s="132" t="s">
        <v>105</v>
      </c>
      <c r="D4" s="88" t="s">
        <v>107</v>
      </c>
      <c r="E4" s="52" t="s">
        <v>93</v>
      </c>
      <c r="F4" s="70" t="s">
        <v>91</v>
      </c>
      <c r="G4" s="94" t="s">
        <v>97</v>
      </c>
      <c r="H4" s="132" t="s">
        <v>105</v>
      </c>
      <c r="I4" s="6"/>
      <c r="J4" s="117">
        <f t="shared" si="0"/>
        <v>4</v>
      </c>
    </row>
    <row r="5" spans="1:12" ht="19" customHeight="1" thickBot="1">
      <c r="A5" s="22" t="s">
        <v>33</v>
      </c>
      <c r="B5" s="193"/>
      <c r="C5" s="133" t="s">
        <v>104</v>
      </c>
      <c r="D5" s="90" t="s">
        <v>108</v>
      </c>
      <c r="E5" s="82" t="s">
        <v>159</v>
      </c>
      <c r="F5" s="71" t="s">
        <v>122</v>
      </c>
      <c r="G5" s="94" t="s">
        <v>103</v>
      </c>
      <c r="H5" s="133" t="s">
        <v>104</v>
      </c>
      <c r="I5" s="6"/>
      <c r="J5" s="117">
        <f t="shared" si="0"/>
        <v>5</v>
      </c>
    </row>
    <row r="6" spans="1:12" ht="19" customHeight="1" thickTop="1" thickBot="1">
      <c r="A6" s="109" t="s">
        <v>67</v>
      </c>
      <c r="B6" s="193"/>
      <c r="C6" s="134" t="s">
        <v>117</v>
      </c>
      <c r="D6" s="91" t="s">
        <v>118</v>
      </c>
      <c r="E6" s="84" t="s">
        <v>119</v>
      </c>
      <c r="F6" s="86" t="s">
        <v>120</v>
      </c>
      <c r="G6" s="95" t="s">
        <v>106</v>
      </c>
      <c r="H6" s="134" t="s">
        <v>121</v>
      </c>
      <c r="I6" s="85"/>
      <c r="J6" s="118">
        <f t="shared" si="0"/>
        <v>6</v>
      </c>
    </row>
    <row r="7" spans="1:12" ht="19" customHeight="1" thickTop="1">
      <c r="A7" s="121" t="s">
        <v>168</v>
      </c>
      <c r="B7" s="194"/>
      <c r="C7" s="174" t="s">
        <v>169</v>
      </c>
      <c r="D7" s="124" t="s">
        <v>92</v>
      </c>
      <c r="E7" s="107" t="s">
        <v>70</v>
      </c>
      <c r="F7" s="125" t="s">
        <v>160</v>
      </c>
      <c r="G7" s="108" t="s">
        <v>98</v>
      </c>
      <c r="H7" s="175" t="s">
        <v>170</v>
      </c>
      <c r="I7" s="113"/>
      <c r="J7" s="126">
        <f t="shared" si="0"/>
        <v>7</v>
      </c>
    </row>
    <row r="8" spans="1:12" ht="19" customHeight="1">
      <c r="A8" s="61" t="s">
        <v>128</v>
      </c>
      <c r="B8" s="127"/>
      <c r="C8" s="135">
        <f>'Page 10'!F8</f>
        <v>0</v>
      </c>
      <c r="D8" s="55"/>
      <c r="E8" s="4">
        <v>0</v>
      </c>
      <c r="F8" s="4"/>
      <c r="G8" s="30"/>
      <c r="H8" s="135">
        <f t="shared" ref="H8:H14" si="1">IFERROR(C8*1,0)+IFERROR(D8*1,0)+IFERROR(E8*1,0)     +     IFERROR(F8*1,0)+IFERROR(G8*1,0)</f>
        <v>0</v>
      </c>
      <c r="I8" s="140" t="s">
        <v>112</v>
      </c>
      <c r="J8" s="119">
        <f t="shared" si="0"/>
        <v>8</v>
      </c>
    </row>
    <row r="9" spans="1:12" ht="19" customHeight="1">
      <c r="A9" s="53" t="s">
        <v>124</v>
      </c>
      <c r="B9" s="105"/>
      <c r="C9" s="136">
        <f>'Page 10'!F9     +     'Page 10'!F12     +     'Page 10'!F13     +     'Page 10'!F14</f>
        <v>1301306643</v>
      </c>
      <c r="D9" s="50">
        <v>0</v>
      </c>
      <c r="E9" s="3"/>
      <c r="F9" s="3">
        <v>-144930153</v>
      </c>
      <c r="G9" s="31"/>
      <c r="H9" s="136">
        <f t="shared" si="1"/>
        <v>1156376490</v>
      </c>
      <c r="I9" s="140" t="s">
        <v>112</v>
      </c>
      <c r="J9" s="117">
        <f t="shared" si="0"/>
        <v>9</v>
      </c>
    </row>
    <row r="10" spans="1:12" ht="19" customHeight="1">
      <c r="A10" s="61" t="s">
        <v>164</v>
      </c>
      <c r="B10" s="127"/>
      <c r="C10" s="135">
        <f>'Page 10'!F10</f>
        <v>-65612091</v>
      </c>
      <c r="D10" s="55">
        <v>0</v>
      </c>
      <c r="E10" s="4">
        <v>0</v>
      </c>
      <c r="F10" s="4"/>
      <c r="G10" s="81" t="s">
        <v>99</v>
      </c>
      <c r="H10" s="139">
        <f t="shared" si="1"/>
        <v>-65612091</v>
      </c>
      <c r="I10" s="140" t="s">
        <v>112</v>
      </c>
      <c r="J10" s="119">
        <f t="shared" si="0"/>
        <v>10</v>
      </c>
    </row>
    <row r="11" spans="1:12" ht="19" customHeight="1">
      <c r="A11" s="53" t="s">
        <v>125</v>
      </c>
      <c r="B11" s="105"/>
      <c r="C11" s="136">
        <v>7828194</v>
      </c>
      <c r="D11" s="92"/>
      <c r="E11" s="59"/>
      <c r="F11" s="59"/>
      <c r="G11" s="96"/>
      <c r="H11" s="136">
        <f t="shared" si="1"/>
        <v>7828194</v>
      </c>
      <c r="I11" s="140" t="s">
        <v>112</v>
      </c>
      <c r="J11" s="117">
        <f t="shared" si="0"/>
        <v>11</v>
      </c>
    </row>
    <row r="12" spans="1:12" ht="19" customHeight="1">
      <c r="A12" s="53" t="s">
        <v>163</v>
      </c>
      <c r="B12" s="105"/>
      <c r="C12" s="136">
        <v>81869709</v>
      </c>
      <c r="D12" s="92"/>
      <c r="E12" s="59"/>
      <c r="F12" s="59"/>
      <c r="G12" s="96"/>
      <c r="H12" s="136">
        <f t="shared" si="1"/>
        <v>81869709</v>
      </c>
      <c r="I12" s="140" t="s">
        <v>112</v>
      </c>
      <c r="J12" s="117">
        <f t="shared" si="0"/>
        <v>12</v>
      </c>
    </row>
    <row r="13" spans="1:12" ht="19" customHeight="1">
      <c r="A13" s="103" t="s">
        <v>126</v>
      </c>
      <c r="B13" s="105"/>
      <c r="C13" s="136">
        <f>'Page 10'!F17</f>
        <v>-1311823360</v>
      </c>
      <c r="D13" s="50">
        <v>0</v>
      </c>
      <c r="E13" s="3">
        <f>-E20-E21-E22-E24</f>
        <v>47493325</v>
      </c>
      <c r="F13" s="3">
        <f>-SUM(F33:F36)</f>
        <v>342778485</v>
      </c>
      <c r="G13" s="31">
        <f>-G33-G36</f>
        <v>2912588</v>
      </c>
      <c r="H13" s="136">
        <f t="shared" si="1"/>
        <v>-918638962</v>
      </c>
      <c r="I13" s="140" t="s">
        <v>112</v>
      </c>
      <c r="J13" s="117">
        <f t="shared" si="0"/>
        <v>13</v>
      </c>
    </row>
    <row r="14" spans="1:12" ht="19" customHeight="1" thickBot="1">
      <c r="A14" s="104" t="s">
        <v>127</v>
      </c>
      <c r="B14" s="128"/>
      <c r="C14" s="137">
        <f>'Page 10'!F23</f>
        <v>65503089</v>
      </c>
      <c r="D14" s="92">
        <v>0</v>
      </c>
      <c r="E14" s="60"/>
      <c r="F14" s="59"/>
      <c r="G14" s="96"/>
      <c r="H14" s="136">
        <f t="shared" si="1"/>
        <v>65503089</v>
      </c>
      <c r="I14" s="140" t="s">
        <v>112</v>
      </c>
      <c r="J14" s="117">
        <f t="shared" si="0"/>
        <v>14</v>
      </c>
    </row>
    <row r="15" spans="1:12" ht="19" customHeight="1" thickTop="1" thickBot="1">
      <c r="A15" s="166" t="s">
        <v>156</v>
      </c>
      <c r="B15" s="129"/>
      <c r="C15" s="138">
        <f>SUM(C8:C14)</f>
        <v>79072184</v>
      </c>
      <c r="D15" s="50"/>
      <c r="E15" s="59"/>
      <c r="F15" s="3"/>
      <c r="G15" s="31"/>
      <c r="H15" s="138">
        <f>SUM(H8:H14)</f>
        <v>327326429</v>
      </c>
      <c r="I15" s="151"/>
      <c r="J15" s="117">
        <f t="shared" si="0"/>
        <v>15</v>
      </c>
    </row>
    <row r="16" spans="1:12" ht="19" customHeight="1" thickTop="1">
      <c r="A16" s="207" t="s">
        <v>155</v>
      </c>
      <c r="B16" s="205">
        <f>C8+C9+C10</f>
        <v>1235694552</v>
      </c>
      <c r="C16" s="120" t="s">
        <v>56</v>
      </c>
      <c r="D16" s="3"/>
      <c r="E16" s="59"/>
      <c r="F16" s="3"/>
      <c r="G16" s="3"/>
      <c r="H16" s="97" t="s">
        <v>56</v>
      </c>
      <c r="I16" s="100"/>
      <c r="J16" s="117">
        <f t="shared" si="0"/>
        <v>16</v>
      </c>
    </row>
    <row r="17" spans="1:10" ht="19" customHeight="1">
      <c r="A17" s="208"/>
      <c r="B17" s="206"/>
      <c r="C17" s="120" t="s">
        <v>56</v>
      </c>
      <c r="D17" s="3"/>
      <c r="E17" s="59"/>
      <c r="F17" s="3"/>
      <c r="G17" s="3"/>
      <c r="H17" s="97" t="s">
        <v>56</v>
      </c>
      <c r="I17" s="100"/>
      <c r="J17" s="117">
        <f t="shared" si="0"/>
        <v>17</v>
      </c>
    </row>
    <row r="18" spans="1:10" ht="19" customHeight="1">
      <c r="A18" s="195" t="s">
        <v>65</v>
      </c>
      <c r="B18" s="196"/>
      <c r="C18" s="177" t="s">
        <v>157</v>
      </c>
      <c r="D18" s="3"/>
      <c r="E18" s="59"/>
      <c r="F18" s="3"/>
      <c r="G18" s="3"/>
      <c r="H18" s="176" t="s">
        <v>171</v>
      </c>
      <c r="I18" s="100"/>
      <c r="J18" s="117">
        <f t="shared" si="0"/>
        <v>18</v>
      </c>
    </row>
    <row r="19" spans="1:10" ht="19" customHeight="1">
      <c r="A19" s="167" t="s">
        <v>21</v>
      </c>
      <c r="B19" s="106"/>
      <c r="C19" s="57">
        <f>C15</f>
        <v>79072184</v>
      </c>
      <c r="D19" s="3"/>
      <c r="E19" s="59"/>
      <c r="F19" s="3"/>
      <c r="G19" s="3"/>
      <c r="H19" s="51">
        <f>H15</f>
        <v>327326429</v>
      </c>
      <c r="I19" s="151"/>
      <c r="J19" s="117">
        <f t="shared" si="0"/>
        <v>19</v>
      </c>
    </row>
    <row r="20" spans="1:10" ht="19" customHeight="1">
      <c r="A20" s="53" t="s">
        <v>73</v>
      </c>
      <c r="B20" s="110"/>
      <c r="C20" s="31">
        <v>64277637</v>
      </c>
      <c r="D20" s="3"/>
      <c r="E20" s="3">
        <f>-C20</f>
        <v>-64277637</v>
      </c>
      <c r="F20" s="3"/>
      <c r="G20" s="3"/>
      <c r="H20" s="3">
        <f t="shared" ref="H20:H36" si="2">IFERROR(C20*1,0)+IFERROR(D20*1,0)+IFERROR(E20*1,0)     +     IFERROR(F20*1,0)+IFERROR(G20*1,0)</f>
        <v>0</v>
      </c>
      <c r="I20" s="100" t="s">
        <v>8</v>
      </c>
      <c r="J20" s="117">
        <f t="shared" si="0"/>
        <v>20</v>
      </c>
    </row>
    <row r="21" spans="1:10" ht="19" customHeight="1">
      <c r="A21" s="53" t="s">
        <v>74</v>
      </c>
      <c r="B21" s="110"/>
      <c r="C21" s="31">
        <v>164530</v>
      </c>
      <c r="D21" s="3"/>
      <c r="E21" s="3">
        <f>-C21</f>
        <v>-164530</v>
      </c>
      <c r="F21" s="3"/>
      <c r="G21" s="3"/>
      <c r="H21" s="3">
        <f t="shared" si="2"/>
        <v>0</v>
      </c>
      <c r="I21" s="100" t="s">
        <v>8</v>
      </c>
      <c r="J21" s="117">
        <f t="shared" si="0"/>
        <v>21</v>
      </c>
    </row>
    <row r="22" spans="1:10" ht="19" customHeight="1">
      <c r="A22" s="53" t="s">
        <v>75</v>
      </c>
      <c r="B22" s="110"/>
      <c r="C22" s="31">
        <v>-679102</v>
      </c>
      <c r="D22" s="3"/>
      <c r="E22" s="3">
        <f>-C22</f>
        <v>679102</v>
      </c>
      <c r="F22" s="3"/>
      <c r="G22" s="3"/>
      <c r="H22" s="3">
        <f t="shared" si="2"/>
        <v>0</v>
      </c>
      <c r="I22" s="100" t="s">
        <v>8</v>
      </c>
      <c r="J22" s="117">
        <f t="shared" si="0"/>
        <v>22</v>
      </c>
    </row>
    <row r="23" spans="1:10" ht="19" customHeight="1">
      <c r="A23" s="53" t="s">
        <v>76</v>
      </c>
      <c r="B23" s="110"/>
      <c r="C23" s="31">
        <v>-3330349</v>
      </c>
      <c r="D23" s="3"/>
      <c r="E23" s="59"/>
      <c r="F23" s="3"/>
      <c r="G23" s="3"/>
      <c r="H23" s="3">
        <f t="shared" si="2"/>
        <v>-3330349</v>
      </c>
      <c r="I23" s="100" t="s">
        <v>8</v>
      </c>
      <c r="J23" s="117">
        <f t="shared" si="0"/>
        <v>23</v>
      </c>
    </row>
    <row r="24" spans="1:10" ht="19" customHeight="1">
      <c r="A24" s="53" t="s">
        <v>72</v>
      </c>
      <c r="B24" s="110"/>
      <c r="C24" s="31">
        <v>-16269740</v>
      </c>
      <c r="D24" s="3"/>
      <c r="E24" s="3">
        <f>-C24</f>
        <v>16269740</v>
      </c>
      <c r="F24" s="3"/>
      <c r="G24" s="3"/>
      <c r="H24" s="3">
        <f t="shared" si="2"/>
        <v>0</v>
      </c>
      <c r="I24" s="100" t="s">
        <v>8</v>
      </c>
      <c r="J24" s="117">
        <f t="shared" si="0"/>
        <v>24</v>
      </c>
    </row>
    <row r="25" spans="1:10" ht="19" customHeight="1">
      <c r="A25" s="53" t="s">
        <v>77</v>
      </c>
      <c r="B25" s="110"/>
      <c r="C25" s="31">
        <v>-13198080</v>
      </c>
      <c r="D25" s="3"/>
      <c r="E25" s="3"/>
      <c r="F25" s="3"/>
      <c r="G25" s="3"/>
      <c r="H25" s="3">
        <f t="shared" si="2"/>
        <v>-13198080</v>
      </c>
      <c r="I25" s="100" t="s">
        <v>8</v>
      </c>
      <c r="J25" s="117">
        <f t="shared" si="0"/>
        <v>25</v>
      </c>
    </row>
    <row r="26" spans="1:10" ht="19" customHeight="1" thickBot="1">
      <c r="A26" s="53" t="s">
        <v>78</v>
      </c>
      <c r="B26" s="110"/>
      <c r="C26" s="31">
        <v>2217621</v>
      </c>
      <c r="D26" s="3"/>
      <c r="E26" s="3"/>
      <c r="F26" s="3"/>
      <c r="G26" s="3"/>
      <c r="H26" s="3">
        <f t="shared" si="2"/>
        <v>2217621</v>
      </c>
      <c r="I26" s="100" t="s">
        <v>8</v>
      </c>
      <c r="J26" s="117">
        <f t="shared" si="0"/>
        <v>26</v>
      </c>
    </row>
    <row r="27" spans="1:10" ht="19" customHeight="1" thickTop="1" thickBot="1">
      <c r="A27" s="61" t="s">
        <v>66</v>
      </c>
      <c r="B27" s="111"/>
      <c r="C27" s="30">
        <v>65612092</v>
      </c>
      <c r="D27" s="4">
        <f>-C27</f>
        <v>-65612092</v>
      </c>
      <c r="E27" s="62"/>
      <c r="F27" s="4"/>
      <c r="G27" s="4"/>
      <c r="H27" s="4">
        <f t="shared" si="2"/>
        <v>0</v>
      </c>
      <c r="I27" s="114" t="s">
        <v>113</v>
      </c>
      <c r="J27" s="119">
        <f t="shared" si="0"/>
        <v>27</v>
      </c>
    </row>
    <row r="28" spans="1:10" ht="19" customHeight="1" thickTop="1">
      <c r="A28" s="53" t="s">
        <v>79</v>
      </c>
      <c r="B28" s="110"/>
      <c r="C28" s="31">
        <v>-11327598</v>
      </c>
      <c r="D28" s="3"/>
      <c r="E28" s="3"/>
      <c r="F28" s="3"/>
      <c r="G28" s="3"/>
      <c r="H28" s="3">
        <f t="shared" si="2"/>
        <v>-11327598</v>
      </c>
      <c r="I28" s="100" t="s">
        <v>8</v>
      </c>
      <c r="J28" s="117">
        <f t="shared" si="0"/>
        <v>28</v>
      </c>
    </row>
    <row r="29" spans="1:10" ht="19" customHeight="1" thickBot="1">
      <c r="A29" s="53" t="s">
        <v>80</v>
      </c>
      <c r="B29" s="110"/>
      <c r="C29" s="31">
        <v>-8564140</v>
      </c>
      <c r="D29" s="3"/>
      <c r="E29" s="3"/>
      <c r="F29" s="3"/>
      <c r="G29" s="3"/>
      <c r="H29" s="3">
        <f t="shared" si="2"/>
        <v>-8564140</v>
      </c>
      <c r="I29" s="100" t="s">
        <v>8</v>
      </c>
      <c r="J29" s="117">
        <f t="shared" si="0"/>
        <v>29</v>
      </c>
    </row>
    <row r="30" spans="1:10" ht="19" customHeight="1" thickTop="1" thickBot="1">
      <c r="A30" s="155" t="s">
        <v>82</v>
      </c>
      <c r="B30" s="156"/>
      <c r="C30" s="159">
        <v>-83828721</v>
      </c>
      <c r="D30" s="160">
        <f>-D27</f>
        <v>65612092</v>
      </c>
      <c r="E30" s="59"/>
      <c r="F30" s="68">
        <f>-F9</f>
        <v>144930153</v>
      </c>
      <c r="G30" s="31"/>
      <c r="H30" s="74">
        <f t="shared" si="2"/>
        <v>126713524</v>
      </c>
      <c r="I30" s="114" t="s">
        <v>113</v>
      </c>
      <c r="J30" s="117">
        <f t="shared" si="0"/>
        <v>30</v>
      </c>
    </row>
    <row r="31" spans="1:10" ht="19" customHeight="1" thickTop="1">
      <c r="A31" s="53" t="s">
        <v>147</v>
      </c>
      <c r="B31" s="110"/>
      <c r="C31" s="31">
        <v>855989</v>
      </c>
      <c r="D31" s="3"/>
      <c r="E31" s="59"/>
      <c r="F31" s="64"/>
      <c r="G31" s="3"/>
      <c r="H31" s="50">
        <f t="shared" si="2"/>
        <v>855989</v>
      </c>
      <c r="I31" s="100" t="s">
        <v>8</v>
      </c>
      <c r="J31" s="117">
        <f t="shared" si="0"/>
        <v>31</v>
      </c>
    </row>
    <row r="32" spans="1:10" ht="19" customHeight="1" thickBot="1">
      <c r="A32" s="53" t="s">
        <v>148</v>
      </c>
      <c r="B32" s="110"/>
      <c r="C32" s="31">
        <v>-7008143</v>
      </c>
      <c r="D32" s="3"/>
      <c r="E32" s="59"/>
      <c r="F32" s="65"/>
      <c r="G32" s="3"/>
      <c r="H32" s="50">
        <f t="shared" si="2"/>
        <v>-7008143</v>
      </c>
      <c r="I32" s="100" t="s">
        <v>8</v>
      </c>
      <c r="J32" s="117">
        <f t="shared" si="0"/>
        <v>32</v>
      </c>
    </row>
    <row r="33" spans="1:10" ht="19" customHeight="1" thickTop="1" thickBot="1">
      <c r="A33" s="155" t="s">
        <v>100</v>
      </c>
      <c r="B33" s="156"/>
      <c r="C33" s="159">
        <v>9100432</v>
      </c>
      <c r="D33" s="160">
        <f>-D34</f>
        <v>-4817903</v>
      </c>
      <c r="E33" s="59"/>
      <c r="F33" s="68">
        <f>-126418162-105501334</f>
        <v>-231919496</v>
      </c>
      <c r="G33" s="31">
        <f>'Page 4'!G33</f>
        <v>-2265791</v>
      </c>
      <c r="H33" s="74">
        <f t="shared" si="2"/>
        <v>-229902758</v>
      </c>
      <c r="I33" s="115" t="s">
        <v>113</v>
      </c>
      <c r="J33" s="117">
        <f t="shared" si="0"/>
        <v>33</v>
      </c>
    </row>
    <row r="34" spans="1:10" ht="19" customHeight="1" thickTop="1" thickBot="1">
      <c r="A34" s="155" t="s">
        <v>146</v>
      </c>
      <c r="B34" s="156"/>
      <c r="C34" s="159">
        <v>-4817903</v>
      </c>
      <c r="D34" s="160">
        <f>-C34</f>
        <v>4817903</v>
      </c>
      <c r="E34" s="31"/>
      <c r="F34" s="3"/>
      <c r="G34" s="3"/>
      <c r="H34" s="3">
        <f t="shared" si="2"/>
        <v>0</v>
      </c>
      <c r="I34" s="141" t="s">
        <v>113</v>
      </c>
      <c r="J34" s="117">
        <f t="shared" si="0"/>
        <v>34</v>
      </c>
    </row>
    <row r="35" spans="1:10" ht="19" customHeight="1" thickTop="1">
      <c r="A35" s="155" t="s">
        <v>81</v>
      </c>
      <c r="B35" s="156"/>
      <c r="C35" s="159">
        <v>-22055927</v>
      </c>
      <c r="D35" s="3"/>
      <c r="E35" s="3"/>
      <c r="F35" s="66">
        <v>-36871840</v>
      </c>
      <c r="G35" s="31"/>
      <c r="H35" s="72">
        <f t="shared" si="2"/>
        <v>-58927767</v>
      </c>
      <c r="I35" s="141" t="s">
        <v>113</v>
      </c>
      <c r="J35" s="117">
        <f t="shared" si="0"/>
        <v>35</v>
      </c>
    </row>
    <row r="36" spans="1:10" ht="19" customHeight="1" thickBot="1">
      <c r="A36" s="157" t="s">
        <v>101</v>
      </c>
      <c r="B36" s="158"/>
      <c r="C36" s="161">
        <v>-351147</v>
      </c>
      <c r="D36" s="9"/>
      <c r="E36" s="9"/>
      <c r="F36" s="67">
        <v>-73987149</v>
      </c>
      <c r="G36" s="75">
        <f>-74985093-C36-F36</f>
        <v>-646797</v>
      </c>
      <c r="H36" s="73">
        <f t="shared" si="2"/>
        <v>-74985093</v>
      </c>
      <c r="I36" s="116" t="s">
        <v>113</v>
      </c>
      <c r="J36" s="117">
        <f t="shared" si="0"/>
        <v>36</v>
      </c>
    </row>
    <row r="37" spans="1:10" ht="19" customHeight="1" thickTop="1">
      <c r="A37" s="53" t="s">
        <v>85</v>
      </c>
      <c r="B37" s="110"/>
      <c r="C37" s="3">
        <f>SUM(C19:C36)</f>
        <v>49869635</v>
      </c>
      <c r="D37" s="3">
        <f>SUM(D8:D36)</f>
        <v>0</v>
      </c>
      <c r="E37" s="3">
        <f>SUM(E8:E36)</f>
        <v>0</v>
      </c>
      <c r="F37" s="3">
        <f>SUM(F8:F36)</f>
        <v>0</v>
      </c>
      <c r="G37" s="3">
        <f>SUM(G8:G36)</f>
        <v>0</v>
      </c>
      <c r="H37" s="3">
        <f>SUM(H19:H36)</f>
        <v>49869635</v>
      </c>
      <c r="I37" s="151" t="s">
        <v>133</v>
      </c>
      <c r="J37" s="117">
        <f t="shared" si="0"/>
        <v>37</v>
      </c>
    </row>
    <row r="38" spans="1:10" ht="19" customHeight="1">
      <c r="A38" s="53" t="s">
        <v>83</v>
      </c>
      <c r="B38" s="110"/>
      <c r="C38" s="3">
        <v>-76488658</v>
      </c>
      <c r="D38" s="3"/>
      <c r="E38" s="3">
        <v>0</v>
      </c>
      <c r="F38" s="3"/>
      <c r="G38" s="3"/>
      <c r="H38" s="3">
        <f>IFERROR(C38*1,0)+IFERROR(D38*1,0)+IFERROR(E38*1,0)     +     IFERROR(F38*1,0)+IFERROR(G38*1,0)</f>
        <v>-76488658</v>
      </c>
      <c r="I38" s="100" t="s">
        <v>8</v>
      </c>
      <c r="J38" s="117">
        <f t="shared" si="0"/>
        <v>38</v>
      </c>
    </row>
    <row r="39" spans="1:10" ht="19" customHeight="1">
      <c r="A39" s="54" t="s">
        <v>84</v>
      </c>
      <c r="B39" s="112"/>
      <c r="C39" s="9">
        <v>-4948536</v>
      </c>
      <c r="D39" s="9"/>
      <c r="E39" s="9"/>
      <c r="F39" s="9"/>
      <c r="G39" s="9"/>
      <c r="H39" s="9">
        <f>IFERROR(C39*1,0)+IFERROR(D39*1,0)+IFERROR(E39*1,0)     +     IFERROR(F39*1,0)+IFERROR(G39*1,0)</f>
        <v>-4948536</v>
      </c>
      <c r="I39" s="100" t="s">
        <v>8</v>
      </c>
      <c r="J39" s="117">
        <f t="shared" si="0"/>
        <v>39</v>
      </c>
    </row>
    <row r="40" spans="1:10" ht="19" customHeight="1">
      <c r="A40" s="53" t="s">
        <v>86</v>
      </c>
      <c r="B40" s="110"/>
      <c r="C40" s="3">
        <f t="shared" ref="C40:H40" si="3">SUM(C37:C39)</f>
        <v>-31567559</v>
      </c>
      <c r="D40" s="3">
        <f t="shared" si="3"/>
        <v>0</v>
      </c>
      <c r="E40" s="3">
        <f t="shared" si="3"/>
        <v>0</v>
      </c>
      <c r="F40" s="3">
        <f t="shared" si="3"/>
        <v>0</v>
      </c>
      <c r="G40" s="3">
        <f t="shared" si="3"/>
        <v>0</v>
      </c>
      <c r="H40" s="3">
        <f t="shared" si="3"/>
        <v>-31567559</v>
      </c>
      <c r="I40" s="151" t="s">
        <v>133</v>
      </c>
      <c r="J40" s="117">
        <f t="shared" si="0"/>
        <v>40</v>
      </c>
    </row>
    <row r="41" spans="1:10" ht="19" customHeight="1">
      <c r="A41" s="54" t="s">
        <v>87</v>
      </c>
      <c r="B41" s="112"/>
      <c r="C41" s="9">
        <v>129320545</v>
      </c>
      <c r="D41" s="9"/>
      <c r="E41" s="9"/>
      <c r="F41" s="9"/>
      <c r="G41" s="9"/>
      <c r="H41" s="9">
        <f>IFERROR(C41*1,0)+IFERROR(D41*1,0)+IFERROR(E41*1,0)     +     IFERROR(F41*1,0)+IFERROR(G41*1,0)</f>
        <v>129320545</v>
      </c>
      <c r="I41" s="100" t="s">
        <v>8</v>
      </c>
      <c r="J41" s="117">
        <f t="shared" si="0"/>
        <v>41</v>
      </c>
    </row>
    <row r="42" spans="1:10" ht="19" customHeight="1">
      <c r="A42" s="54" t="s">
        <v>88</v>
      </c>
      <c r="B42" s="112"/>
      <c r="C42" s="9">
        <f t="shared" ref="C42:H42" si="4">SUM(C40:C41)</f>
        <v>97752986</v>
      </c>
      <c r="D42" s="9">
        <f t="shared" si="4"/>
        <v>0</v>
      </c>
      <c r="E42" s="9">
        <f t="shared" si="4"/>
        <v>0</v>
      </c>
      <c r="F42" s="9">
        <f t="shared" si="4"/>
        <v>0</v>
      </c>
      <c r="G42" s="9">
        <f t="shared" si="4"/>
        <v>0</v>
      </c>
      <c r="H42" s="9">
        <f t="shared" si="4"/>
        <v>97752986</v>
      </c>
      <c r="I42" s="151" t="s">
        <v>133</v>
      </c>
      <c r="J42" s="117">
        <f t="shared" si="0"/>
        <v>42</v>
      </c>
    </row>
    <row r="43" spans="1:10" ht="18" customHeight="1">
      <c r="A43" s="203" t="s">
        <v>131</v>
      </c>
      <c r="B43" s="203"/>
      <c r="C43" s="203"/>
      <c r="D43" s="203"/>
      <c r="J43" s="117">
        <f t="shared" si="0"/>
        <v>43</v>
      </c>
    </row>
    <row r="44" spans="1:10" ht="19" customHeight="1">
      <c r="A44" s="204"/>
      <c r="B44" s="204"/>
      <c r="C44" s="204"/>
      <c r="D44" s="204"/>
      <c r="F44" s="98"/>
      <c r="G44" s="83"/>
      <c r="H44" s="40" t="s">
        <v>116</v>
      </c>
      <c r="I44" s="140" t="s">
        <v>112</v>
      </c>
      <c r="J44" s="117">
        <f t="shared" si="0"/>
        <v>44</v>
      </c>
    </row>
    <row r="45" spans="1:10" ht="19" customHeight="1" thickBot="1">
      <c r="A45" s="204"/>
      <c r="B45" s="204"/>
      <c r="C45" s="204"/>
      <c r="D45" s="204"/>
      <c r="F45" s="101"/>
      <c r="G45" s="83"/>
      <c r="H45" s="102" t="s">
        <v>114</v>
      </c>
      <c r="I45" s="100" t="s">
        <v>8</v>
      </c>
      <c r="J45" s="117">
        <f t="shared" si="0"/>
        <v>45</v>
      </c>
    </row>
    <row r="46" spans="1:10" ht="19" customHeight="1" thickTop="1" thickBot="1">
      <c r="A46" s="197" t="s">
        <v>183</v>
      </c>
      <c r="B46" s="122"/>
      <c r="C46" s="26" t="s">
        <v>130</v>
      </c>
      <c r="D46" s="123"/>
      <c r="F46" s="99"/>
      <c r="G46" s="83"/>
      <c r="H46" s="39" t="s">
        <v>115</v>
      </c>
      <c r="I46" s="114" t="s">
        <v>113</v>
      </c>
      <c r="J46" s="117">
        <f t="shared" si="0"/>
        <v>46</v>
      </c>
    </row>
    <row r="47" spans="1:10" ht="18" customHeight="1" thickTop="1">
      <c r="A47" s="198"/>
      <c r="B47" s="122" t="s">
        <v>129</v>
      </c>
      <c r="C47" s="123"/>
      <c r="D47" s="123"/>
      <c r="E47" s="26"/>
      <c r="J47" s="117">
        <f t="shared" si="0"/>
        <v>47</v>
      </c>
    </row>
    <row r="48" spans="1:10" ht="19" customHeight="1" thickBot="1">
      <c r="A48" s="7" t="s">
        <v>12</v>
      </c>
      <c r="B48" s="7" t="s">
        <v>8</v>
      </c>
      <c r="C48" s="7" t="s">
        <v>29</v>
      </c>
      <c r="D48" s="7" t="s">
        <v>7</v>
      </c>
      <c r="E48" s="7" t="s">
        <v>123</v>
      </c>
      <c r="F48" s="7" t="s">
        <v>9</v>
      </c>
      <c r="G48" s="7" t="s">
        <v>11</v>
      </c>
      <c r="H48" s="77" t="s">
        <v>6</v>
      </c>
      <c r="I48" s="7" t="s">
        <v>112</v>
      </c>
      <c r="J48" s="117">
        <f t="shared" si="0"/>
        <v>48</v>
      </c>
    </row>
    <row r="49" spans="1:10" ht="19" customHeight="1" thickTop="1">
      <c r="A49" s="199" t="str">
        <f ca="1">"©"&amp;RIGHT("0"&amp;MONTH(NOW()),2)&amp;"/"&amp;RIGHT("0"&amp;DAY(NOW()),2)&amp;"/"&amp;YEAR(NOW())&amp;" LAWRENCE GERARD BRUNN, CPA (PA), MBA"</f>
        <v>©05/25/2025 LAWRENCE GERARD BRUNN, CPA (PA), MBA</v>
      </c>
      <c r="B49" s="199"/>
      <c r="C49" s="199"/>
      <c r="D49" s="199"/>
      <c r="E49" s="199"/>
      <c r="F49" s="199"/>
      <c r="G49" s="200"/>
      <c r="H49" s="78" t="s">
        <v>95</v>
      </c>
      <c r="J49" s="117">
        <f t="shared" si="0"/>
        <v>49</v>
      </c>
    </row>
    <row r="50" spans="1:10" ht="19" customHeight="1">
      <c r="A50" s="201"/>
      <c r="B50" s="201"/>
      <c r="C50" s="201"/>
      <c r="D50" s="201"/>
      <c r="E50" s="201"/>
      <c r="F50" s="201"/>
      <c r="G50" s="202"/>
      <c r="H50" s="79" t="s">
        <v>89</v>
      </c>
      <c r="J50" s="117">
        <f t="shared" si="0"/>
        <v>50</v>
      </c>
    </row>
    <row r="51" spans="1:10" ht="19" customHeight="1">
      <c r="A51" s="190" t="s">
        <v>36</v>
      </c>
      <c r="B51" s="190"/>
      <c r="C51" s="190"/>
      <c r="D51" s="190"/>
      <c r="E51" s="190"/>
      <c r="F51" s="190"/>
      <c r="G51" s="191"/>
      <c r="H51" s="79" t="s">
        <v>90</v>
      </c>
      <c r="J51" s="117">
        <f t="shared" si="0"/>
        <v>51</v>
      </c>
    </row>
    <row r="52" spans="1:10" ht="19" customHeight="1">
      <c r="A52" s="190"/>
      <c r="B52" s="190"/>
      <c r="C52" s="190"/>
      <c r="D52" s="190"/>
      <c r="E52" s="190"/>
      <c r="F52" s="190"/>
      <c r="G52" s="191"/>
      <c r="H52" s="79" t="s">
        <v>91</v>
      </c>
      <c r="J52" s="117">
        <f t="shared" si="0"/>
        <v>52</v>
      </c>
    </row>
    <row r="53" spans="1:10" ht="19" customHeight="1" thickBot="1">
      <c r="A53" s="190"/>
      <c r="B53" s="190"/>
      <c r="C53" s="190"/>
      <c r="D53" s="190"/>
      <c r="E53" s="190"/>
      <c r="F53" s="190"/>
      <c r="G53" s="191"/>
      <c r="H53" s="80" t="s">
        <v>122</v>
      </c>
      <c r="J53" s="117">
        <f t="shared" si="0"/>
        <v>53</v>
      </c>
    </row>
    <row r="54" spans="1:10" ht="19" customHeight="1" thickTop="1">
      <c r="A54" s="168" t="s">
        <v>158</v>
      </c>
      <c r="B54" s="154" t="s">
        <v>165</v>
      </c>
      <c r="C54" s="169" t="s">
        <v>161</v>
      </c>
      <c r="D54" s="171" t="s">
        <v>162</v>
      </c>
      <c r="E54" s="169"/>
      <c r="F54" s="170"/>
      <c r="G54" s="37"/>
      <c r="H54" s="152" t="s">
        <v>141</v>
      </c>
      <c r="I54" s="151" t="s">
        <v>133</v>
      </c>
      <c r="J54" s="117">
        <f t="shared" si="0"/>
        <v>54</v>
      </c>
    </row>
    <row r="55" spans="1:10" ht="19" customHeight="1">
      <c r="A55" s="148" t="s">
        <v>154</v>
      </c>
      <c r="B55" s="153" t="s">
        <v>140</v>
      </c>
      <c r="C55" s="142" t="s">
        <v>138</v>
      </c>
      <c r="D55" s="143" t="s">
        <v>92</v>
      </c>
      <c r="E55" s="144" t="s">
        <v>70</v>
      </c>
      <c r="F55" s="145" t="s">
        <v>160</v>
      </c>
      <c r="G55" s="146" t="s">
        <v>98</v>
      </c>
      <c r="H55" s="147" t="s">
        <v>139</v>
      </c>
      <c r="J55" s="117">
        <f t="shared" si="0"/>
        <v>55</v>
      </c>
    </row>
    <row r="56" spans="1:10" ht="19" customHeight="1">
      <c r="A56" s="149" t="s">
        <v>144</v>
      </c>
      <c r="B56" s="51">
        <f>H56-C56</f>
        <v>248254245</v>
      </c>
      <c r="C56" s="51">
        <f t="shared" ref="C56:H56" si="5">SUMIF($I$8:$I$41,$I56,C$8:C$41)-C57</f>
        <v>144684275</v>
      </c>
      <c r="D56" s="51">
        <f t="shared" si="5"/>
        <v>0</v>
      </c>
      <c r="E56" s="51">
        <f t="shared" si="5"/>
        <v>47493325</v>
      </c>
      <c r="F56" s="51">
        <f t="shared" si="5"/>
        <v>197848332</v>
      </c>
      <c r="G56" s="51">
        <f t="shared" si="5"/>
        <v>2912588</v>
      </c>
      <c r="H56" s="51">
        <f t="shared" si="5"/>
        <v>392938520</v>
      </c>
      <c r="I56" s="140" t="s">
        <v>112</v>
      </c>
      <c r="J56" s="117">
        <f t="shared" si="0"/>
        <v>56</v>
      </c>
    </row>
    <row r="57" spans="1:10" ht="19" customHeight="1">
      <c r="A57" s="61" t="s">
        <v>145</v>
      </c>
      <c r="B57" s="4">
        <f t="shared" ref="B57:B59" si="6">H57-C57</f>
        <v>0</v>
      </c>
      <c r="C57" s="4">
        <f>C8+C10</f>
        <v>-65612091</v>
      </c>
      <c r="D57" s="4">
        <f>D8+D10</f>
        <v>0</v>
      </c>
      <c r="E57" s="4">
        <f>E8+E10</f>
        <v>0</v>
      </c>
      <c r="F57" s="4">
        <f>F8+F10</f>
        <v>0</v>
      </c>
      <c r="G57" s="4">
        <f>IFERROR(G8*1,0)+IFERROR(G10*1,0)</f>
        <v>0</v>
      </c>
      <c r="H57" s="23">
        <f>H8+H10</f>
        <v>-65612091</v>
      </c>
      <c r="I57" s="140" t="s">
        <v>112</v>
      </c>
      <c r="J57" s="119">
        <f t="shared" si="0"/>
        <v>57</v>
      </c>
    </row>
    <row r="58" spans="1:10" ht="19" customHeight="1" thickBot="1">
      <c r="A58" s="150" t="s">
        <v>143</v>
      </c>
      <c r="B58" s="3">
        <f t="shared" si="6"/>
        <v>-47493325</v>
      </c>
      <c r="C58" s="3">
        <f t="shared" ref="C58:C59" si="7">SUMIF($I$8:$I$41,$I58,C$8:C$41)</f>
        <v>55021976</v>
      </c>
      <c r="D58" s="3">
        <f t="shared" ref="D58:H59" si="8">SUMIF($I$8:$I$41,$I58,D$8:D$41)</f>
        <v>0</v>
      </c>
      <c r="E58" s="3">
        <f t="shared" si="8"/>
        <v>-47493325</v>
      </c>
      <c r="F58" s="3">
        <f t="shared" si="8"/>
        <v>0</v>
      </c>
      <c r="G58" s="3">
        <f t="shared" si="8"/>
        <v>0</v>
      </c>
      <c r="H58" s="3">
        <f t="shared" si="8"/>
        <v>7528651</v>
      </c>
      <c r="I58" s="100" t="s">
        <v>8</v>
      </c>
      <c r="J58" s="117">
        <f t="shared" si="0"/>
        <v>58</v>
      </c>
    </row>
    <row r="59" spans="1:10" ht="19" customHeight="1" thickTop="1" thickBot="1">
      <c r="A59" s="54" t="s">
        <v>134</v>
      </c>
      <c r="B59" s="9">
        <f t="shared" si="6"/>
        <v>-200760920</v>
      </c>
      <c r="C59" s="9">
        <f t="shared" si="7"/>
        <v>-36341174</v>
      </c>
      <c r="D59" s="9">
        <f t="shared" si="8"/>
        <v>0</v>
      </c>
      <c r="E59" s="9">
        <f t="shared" si="8"/>
        <v>0</v>
      </c>
      <c r="F59" s="9">
        <f t="shared" si="8"/>
        <v>-197848332</v>
      </c>
      <c r="G59" s="9">
        <f t="shared" si="8"/>
        <v>-2912588</v>
      </c>
      <c r="H59" s="58">
        <f t="shared" si="8"/>
        <v>-237102094</v>
      </c>
      <c r="I59" s="114" t="s">
        <v>113</v>
      </c>
      <c r="J59" s="117">
        <f t="shared" si="0"/>
        <v>59</v>
      </c>
    </row>
    <row r="60" spans="1:10" ht="19" customHeight="1" thickTop="1">
      <c r="A60" s="54" t="s">
        <v>132</v>
      </c>
      <c r="B60" s="9">
        <f>SUM(B56:B59)</f>
        <v>0</v>
      </c>
      <c r="C60" s="9">
        <f>SUM(C56:C59)</f>
        <v>97752986</v>
      </c>
      <c r="D60" s="9">
        <f t="shared" ref="D60:H60" si="9">SUM(D56:D59)</f>
        <v>0</v>
      </c>
      <c r="E60" s="9">
        <f t="shared" si="9"/>
        <v>0</v>
      </c>
      <c r="F60" s="9">
        <f t="shared" si="9"/>
        <v>0</v>
      </c>
      <c r="G60" s="9">
        <f t="shared" si="9"/>
        <v>0</v>
      </c>
      <c r="H60" s="9">
        <f t="shared" si="9"/>
        <v>97752986</v>
      </c>
      <c r="I60" s="151" t="s">
        <v>133</v>
      </c>
      <c r="J60" s="117">
        <f t="shared" si="0"/>
        <v>60</v>
      </c>
    </row>
    <row r="61" spans="1:10" ht="19" customHeight="1">
      <c r="A61" s="2" t="s">
        <v>0</v>
      </c>
    </row>
    <row r="62" spans="1:10" ht="19" customHeight="1">
      <c r="A62" s="2" t="s">
        <v>0</v>
      </c>
    </row>
    <row r="63" spans="1:10" ht="19" customHeight="1">
      <c r="A63" s="2" t="s">
        <v>0</v>
      </c>
    </row>
  </sheetData>
  <mergeCells count="8">
    <mergeCell ref="A51:G53"/>
    <mergeCell ref="B3:B7"/>
    <mergeCell ref="A18:B18"/>
    <mergeCell ref="A46:A47"/>
    <mergeCell ref="A49:G50"/>
    <mergeCell ref="A43:D45"/>
    <mergeCell ref="B16:B17"/>
    <mergeCell ref="A16:A17"/>
  </mergeCells>
  <conditionalFormatting sqref="A1:L1048576">
    <cfRule type="cellIs" dxfId="11" priority="7" operator="equal">
      <formula>0</formula>
    </cfRule>
    <cfRule type="cellIs" dxfId="10" priority="8" operator="lessThan">
      <formula>0</formula>
    </cfRule>
  </conditionalFormatting>
  <printOptions verticalCentered="1"/>
  <pageMargins left="0.25" right="0.25" top="0.25" bottom="0.25" header="0.3" footer="0.3"/>
  <pageSetup scale="70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D50E9-E601-EC42-A202-FAF204005626}">
  <sheetPr>
    <tabColor rgb="FFEFFFC4"/>
  </sheetPr>
  <dimension ref="A1:L63"/>
  <sheetViews>
    <sheetView zoomScaleNormal="100" workbookViewId="0"/>
  </sheetViews>
  <sheetFormatPr baseColWidth="10" defaultColWidth="13.83203125" defaultRowHeight="19" customHeight="1"/>
  <cols>
    <col min="1" max="1" width="31.6640625" style="2" customWidth="1"/>
    <col min="2" max="2" width="17.33203125" style="6" customWidth="1"/>
    <col min="3" max="4" width="14" style="1" customWidth="1"/>
    <col min="5" max="5" width="13.33203125" style="1" customWidth="1"/>
    <col min="6" max="6" width="13.1640625" style="1" bestFit="1" customWidth="1"/>
    <col min="7" max="7" width="13.5" style="1" bestFit="1" customWidth="1"/>
    <col min="8" max="8" width="13.83203125" style="1" customWidth="1"/>
    <col min="9" max="9" width="2.83203125" style="1" customWidth="1"/>
    <col min="10" max="10" width="3.1640625" style="1" customWidth="1"/>
    <col min="12" max="16384" width="13.83203125" style="1"/>
  </cols>
  <sheetData>
    <row r="1" spans="1:12" ht="19" customHeight="1" thickTop="1">
      <c r="A1" s="22" t="s">
        <v>34</v>
      </c>
      <c r="B1" s="1"/>
      <c r="C1" s="130" t="s">
        <v>10</v>
      </c>
      <c r="D1" s="87" t="s">
        <v>142</v>
      </c>
      <c r="E1" s="76" t="s">
        <v>69</v>
      </c>
      <c r="F1" s="69" t="s">
        <v>10</v>
      </c>
      <c r="G1" s="93" t="s">
        <v>96</v>
      </c>
      <c r="H1" s="130" t="s">
        <v>10</v>
      </c>
      <c r="I1" s="6"/>
      <c r="J1" s="117">
        <v>1</v>
      </c>
      <c r="K1" t="s">
        <v>0</v>
      </c>
      <c r="L1" s="1">
        <f>97752986-C42</f>
        <v>0</v>
      </c>
    </row>
    <row r="2" spans="1:12" ht="19" customHeight="1">
      <c r="A2" s="63" t="s">
        <v>71</v>
      </c>
      <c r="B2" s="1"/>
      <c r="C2" s="131" t="s">
        <v>68</v>
      </c>
      <c r="D2" s="88" t="s">
        <v>109</v>
      </c>
      <c r="E2" s="173" t="s">
        <v>94</v>
      </c>
      <c r="F2" s="70" t="s">
        <v>89</v>
      </c>
      <c r="G2" s="94" t="s">
        <v>167</v>
      </c>
      <c r="H2" s="131" t="s">
        <v>111</v>
      </c>
      <c r="I2" s="6"/>
      <c r="J2" s="117">
        <f t="shared" ref="J2:J60" si="0">J1+1</f>
        <v>2</v>
      </c>
      <c r="L2" s="1">
        <f>97752986-H42</f>
        <v>0</v>
      </c>
    </row>
    <row r="3" spans="1:12" ht="19" customHeight="1">
      <c r="A3" s="22" t="s">
        <v>42</v>
      </c>
      <c r="B3" s="192" t="s">
        <v>137</v>
      </c>
      <c r="C3" s="132" t="s">
        <v>64</v>
      </c>
      <c r="D3" s="89" t="s">
        <v>110</v>
      </c>
      <c r="E3" s="52" t="s">
        <v>70</v>
      </c>
      <c r="F3" s="70" t="s">
        <v>90</v>
      </c>
      <c r="G3" s="94" t="s">
        <v>102</v>
      </c>
      <c r="H3" s="132" t="s">
        <v>64</v>
      </c>
      <c r="I3" s="6"/>
      <c r="J3" s="117">
        <f t="shared" si="0"/>
        <v>3</v>
      </c>
    </row>
    <row r="4" spans="1:12" ht="19" customHeight="1">
      <c r="A4" s="63" t="s">
        <v>52</v>
      </c>
      <c r="B4" s="193"/>
      <c r="C4" s="132" t="s">
        <v>105</v>
      </c>
      <c r="D4" s="88" t="s">
        <v>107</v>
      </c>
      <c r="E4" s="52" t="s">
        <v>93</v>
      </c>
      <c r="F4" s="70" t="s">
        <v>91</v>
      </c>
      <c r="G4" s="94" t="s">
        <v>97</v>
      </c>
      <c r="H4" s="132" t="s">
        <v>105</v>
      </c>
      <c r="I4" s="6"/>
      <c r="J4" s="117">
        <f t="shared" si="0"/>
        <v>4</v>
      </c>
    </row>
    <row r="5" spans="1:12" ht="19" customHeight="1" thickBot="1">
      <c r="A5" s="22" t="s">
        <v>33</v>
      </c>
      <c r="B5" s="193"/>
      <c r="C5" s="133" t="s">
        <v>104</v>
      </c>
      <c r="D5" s="90" t="s">
        <v>108</v>
      </c>
      <c r="E5" s="82" t="s">
        <v>159</v>
      </c>
      <c r="F5" s="71" t="s">
        <v>122</v>
      </c>
      <c r="G5" s="94" t="s">
        <v>103</v>
      </c>
      <c r="H5" s="133" t="s">
        <v>104</v>
      </c>
      <c r="I5" s="6"/>
      <c r="J5" s="117">
        <f t="shared" si="0"/>
        <v>5</v>
      </c>
    </row>
    <row r="6" spans="1:12" ht="19" customHeight="1" thickTop="1" thickBot="1">
      <c r="A6" s="109" t="s">
        <v>67</v>
      </c>
      <c r="B6" s="193"/>
      <c r="C6" s="134" t="s">
        <v>117</v>
      </c>
      <c r="D6" s="91" t="s">
        <v>118</v>
      </c>
      <c r="E6" s="84" t="s">
        <v>119</v>
      </c>
      <c r="F6" s="86" t="s">
        <v>120</v>
      </c>
      <c r="G6" s="95" t="s">
        <v>106</v>
      </c>
      <c r="H6" s="134" t="s">
        <v>121</v>
      </c>
      <c r="I6" s="85"/>
      <c r="J6" s="118">
        <f t="shared" si="0"/>
        <v>6</v>
      </c>
    </row>
    <row r="7" spans="1:12" ht="19" customHeight="1" thickTop="1">
      <c r="A7" s="121" t="s">
        <v>168</v>
      </c>
      <c r="B7" s="194"/>
      <c r="C7" s="174" t="s">
        <v>169</v>
      </c>
      <c r="D7" s="124" t="s">
        <v>92</v>
      </c>
      <c r="E7" s="107" t="s">
        <v>70</v>
      </c>
      <c r="F7" s="125" t="s">
        <v>160</v>
      </c>
      <c r="G7" s="108" t="s">
        <v>98</v>
      </c>
      <c r="H7" s="175" t="s">
        <v>170</v>
      </c>
      <c r="I7" s="113"/>
      <c r="J7" s="126">
        <f t="shared" si="0"/>
        <v>7</v>
      </c>
    </row>
    <row r="8" spans="1:12" ht="19" customHeight="1">
      <c r="A8" s="61" t="s">
        <v>128</v>
      </c>
      <c r="B8" s="127"/>
      <c r="C8" s="135">
        <f>'Page 10'!H8</f>
        <v>-65612091</v>
      </c>
      <c r="D8" s="55"/>
      <c r="E8" s="4">
        <f>-C8</f>
        <v>65612091</v>
      </c>
      <c r="F8" s="4"/>
      <c r="G8" s="81"/>
      <c r="H8" s="135">
        <f t="shared" ref="H8:H14" si="1">IFERROR(C8*1,0)+IFERROR(D8*1,0)+IFERROR(E8*1,0)     +     IFERROR(F8*1,0)+IFERROR(G8*1,0)</f>
        <v>0</v>
      </c>
      <c r="I8" s="140" t="s">
        <v>112</v>
      </c>
      <c r="J8" s="119">
        <f t="shared" si="0"/>
        <v>8</v>
      </c>
    </row>
    <row r="9" spans="1:12" ht="19" customHeight="1">
      <c r="A9" s="53" t="s">
        <v>124</v>
      </c>
      <c r="B9" s="105"/>
      <c r="C9" s="136">
        <f>'Page 10'!H9     +     'Page 10'!H12     +     'Page 10'!H13     +     'Page 10'!H14</f>
        <v>1301592225</v>
      </c>
      <c r="D9" s="50">
        <v>-285582</v>
      </c>
      <c r="E9" s="3"/>
      <c r="F9" s="3">
        <v>-144930153</v>
      </c>
      <c r="G9" s="31"/>
      <c r="H9" s="136">
        <f t="shared" si="1"/>
        <v>1156376490</v>
      </c>
      <c r="I9" s="140" t="s">
        <v>112</v>
      </c>
      <c r="J9" s="117">
        <f t="shared" si="0"/>
        <v>9</v>
      </c>
    </row>
    <row r="10" spans="1:12" ht="19" customHeight="1">
      <c r="A10" s="61" t="s">
        <v>164</v>
      </c>
      <c r="B10" s="127"/>
      <c r="C10" s="135">
        <f>'Page 10'!H10</f>
        <v>0</v>
      </c>
      <c r="D10" s="55">
        <v>0</v>
      </c>
      <c r="E10" s="4">
        <f>-E8</f>
        <v>-65612091</v>
      </c>
      <c r="F10" s="4"/>
      <c r="G10" s="81" t="s">
        <v>99</v>
      </c>
      <c r="H10" s="139">
        <f t="shared" si="1"/>
        <v>-65612091</v>
      </c>
      <c r="I10" s="140" t="s">
        <v>112</v>
      </c>
      <c r="J10" s="119">
        <f t="shared" si="0"/>
        <v>10</v>
      </c>
    </row>
    <row r="11" spans="1:12" ht="19" customHeight="1">
      <c r="A11" s="53" t="s">
        <v>125</v>
      </c>
      <c r="B11" s="105"/>
      <c r="C11" s="136">
        <v>7828194</v>
      </c>
      <c r="D11" s="92"/>
      <c r="E11" s="59"/>
      <c r="F11" s="59"/>
      <c r="G11" s="96"/>
      <c r="H11" s="136">
        <f t="shared" si="1"/>
        <v>7828194</v>
      </c>
      <c r="I11" s="140" t="s">
        <v>112</v>
      </c>
      <c r="J11" s="117">
        <f t="shared" si="0"/>
        <v>11</v>
      </c>
    </row>
    <row r="12" spans="1:12" ht="19" customHeight="1">
      <c r="A12" s="53" t="s">
        <v>163</v>
      </c>
      <c r="B12" s="105"/>
      <c r="C12" s="136">
        <v>81869709</v>
      </c>
      <c r="D12" s="92"/>
      <c r="E12" s="59"/>
      <c r="F12" s="59"/>
      <c r="G12" s="96"/>
      <c r="H12" s="136">
        <f t="shared" si="1"/>
        <v>81869709</v>
      </c>
      <c r="I12" s="140" t="s">
        <v>112</v>
      </c>
      <c r="J12" s="117">
        <f t="shared" si="0"/>
        <v>12</v>
      </c>
    </row>
    <row r="13" spans="1:12" ht="19" customHeight="1">
      <c r="A13" s="103" t="s">
        <v>126</v>
      </c>
      <c r="B13" s="105"/>
      <c r="C13" s="136">
        <f>'Page 10'!H17</f>
        <v>-1309924942</v>
      </c>
      <c r="D13" s="50">
        <v>-1898418</v>
      </c>
      <c r="E13" s="3">
        <f>-E20-E21-E22-E24-E38</f>
        <v>47493325</v>
      </c>
      <c r="F13" s="3">
        <f>-SUM(F33:F36)</f>
        <v>342778485</v>
      </c>
      <c r="G13" s="31">
        <f>-G33-G36</f>
        <v>2912588</v>
      </c>
      <c r="H13" s="136">
        <f t="shared" si="1"/>
        <v>-918638962</v>
      </c>
      <c r="I13" s="140" t="s">
        <v>112</v>
      </c>
      <c r="J13" s="117">
        <f t="shared" si="0"/>
        <v>13</v>
      </c>
    </row>
    <row r="14" spans="1:12" ht="19" customHeight="1" thickBot="1">
      <c r="A14" s="104" t="s">
        <v>127</v>
      </c>
      <c r="B14" s="128"/>
      <c r="C14" s="137">
        <f>'Page 10'!H23</f>
        <v>63319089</v>
      </c>
      <c r="D14" s="92">
        <f>-D9-D13</f>
        <v>2184000</v>
      </c>
      <c r="E14" s="60"/>
      <c r="F14" s="59"/>
      <c r="G14" s="96"/>
      <c r="H14" s="136">
        <f t="shared" si="1"/>
        <v>65503089</v>
      </c>
      <c r="I14" s="140" t="s">
        <v>112</v>
      </c>
      <c r="J14" s="117">
        <f t="shared" si="0"/>
        <v>14</v>
      </c>
    </row>
    <row r="15" spans="1:12" ht="19" customHeight="1" thickTop="1" thickBot="1">
      <c r="A15" s="166" t="s">
        <v>156</v>
      </c>
      <c r="B15" s="129"/>
      <c r="C15" s="138">
        <f>SUM(C8:C14)</f>
        <v>79072184</v>
      </c>
      <c r="D15" s="50"/>
      <c r="E15" s="59"/>
      <c r="F15" s="3"/>
      <c r="G15" s="31"/>
      <c r="H15" s="138">
        <f>SUM(H8:H14)</f>
        <v>327326429</v>
      </c>
      <c r="I15" s="151"/>
      <c r="J15" s="117">
        <f t="shared" si="0"/>
        <v>15</v>
      </c>
    </row>
    <row r="16" spans="1:12" ht="19" customHeight="1" thickTop="1">
      <c r="A16" s="207" t="s">
        <v>155</v>
      </c>
      <c r="B16" s="205">
        <f>C8+C9+C10</f>
        <v>1235980134</v>
      </c>
      <c r="C16" s="120" t="s">
        <v>56</v>
      </c>
      <c r="D16" s="3"/>
      <c r="E16" s="59"/>
      <c r="F16" s="3"/>
      <c r="G16" s="3"/>
      <c r="H16" s="97" t="s">
        <v>56</v>
      </c>
      <c r="I16" s="100"/>
      <c r="J16" s="117">
        <f t="shared" si="0"/>
        <v>16</v>
      </c>
    </row>
    <row r="17" spans="1:10" ht="19" customHeight="1">
      <c r="A17" s="208"/>
      <c r="B17" s="206"/>
      <c r="C17" s="120" t="s">
        <v>56</v>
      </c>
      <c r="D17" s="3"/>
      <c r="E17" s="59"/>
      <c r="F17" s="3"/>
      <c r="G17" s="3"/>
      <c r="H17" s="97" t="s">
        <v>56</v>
      </c>
      <c r="I17" s="100"/>
      <c r="J17" s="117">
        <f t="shared" si="0"/>
        <v>17</v>
      </c>
    </row>
    <row r="18" spans="1:10" ht="19" customHeight="1">
      <c r="A18" s="195" t="s">
        <v>65</v>
      </c>
      <c r="B18" s="196"/>
      <c r="C18" s="177" t="s">
        <v>157</v>
      </c>
      <c r="D18" s="3"/>
      <c r="E18" s="59"/>
      <c r="F18" s="3"/>
      <c r="G18" s="3"/>
      <c r="H18" s="176" t="s">
        <v>171</v>
      </c>
      <c r="I18" s="100"/>
      <c r="J18" s="117">
        <f t="shared" si="0"/>
        <v>18</v>
      </c>
    </row>
    <row r="19" spans="1:10" ht="19" customHeight="1">
      <c r="A19" s="167" t="s">
        <v>21</v>
      </c>
      <c r="B19" s="106"/>
      <c r="C19" s="57">
        <f>C15</f>
        <v>79072184</v>
      </c>
      <c r="D19" s="3"/>
      <c r="E19" s="59"/>
      <c r="F19" s="3"/>
      <c r="G19" s="3"/>
      <c r="H19" s="51">
        <f>H15</f>
        <v>327326429</v>
      </c>
      <c r="I19" s="151"/>
      <c r="J19" s="117">
        <f t="shared" si="0"/>
        <v>19</v>
      </c>
    </row>
    <row r="20" spans="1:10" ht="19" customHeight="1">
      <c r="A20" s="53" t="s">
        <v>73</v>
      </c>
      <c r="B20" s="110"/>
      <c r="C20" s="31">
        <v>64277637</v>
      </c>
      <c r="D20" s="3"/>
      <c r="E20" s="3">
        <f>-C20</f>
        <v>-64277637</v>
      </c>
      <c r="F20" s="3"/>
      <c r="G20" s="3"/>
      <c r="H20" s="3">
        <f t="shared" ref="H20:H36" si="2">IFERROR(C20*1,0)+IFERROR(D20*1,0)+IFERROR(E20*1,0)     +     IFERROR(F20*1,0)+IFERROR(G20*1,0)</f>
        <v>0</v>
      </c>
      <c r="I20" s="100" t="s">
        <v>8</v>
      </c>
      <c r="J20" s="117">
        <f t="shared" si="0"/>
        <v>20</v>
      </c>
    </row>
    <row r="21" spans="1:10" ht="19" customHeight="1">
      <c r="A21" s="53" t="s">
        <v>74</v>
      </c>
      <c r="B21" s="110"/>
      <c r="C21" s="31">
        <v>164530</v>
      </c>
      <c r="D21" s="3"/>
      <c r="E21" s="3">
        <f>-C21</f>
        <v>-164530</v>
      </c>
      <c r="F21" s="3"/>
      <c r="G21" s="3"/>
      <c r="H21" s="3">
        <f t="shared" si="2"/>
        <v>0</v>
      </c>
      <c r="I21" s="100" t="s">
        <v>8</v>
      </c>
      <c r="J21" s="117">
        <f t="shared" si="0"/>
        <v>21</v>
      </c>
    </row>
    <row r="22" spans="1:10" ht="19" customHeight="1">
      <c r="A22" s="53" t="s">
        <v>75</v>
      </c>
      <c r="B22" s="110"/>
      <c r="C22" s="31">
        <v>-679102</v>
      </c>
      <c r="D22" s="3"/>
      <c r="E22" s="3">
        <f>-C22</f>
        <v>679102</v>
      </c>
      <c r="F22" s="3"/>
      <c r="G22" s="3"/>
      <c r="H22" s="3">
        <f t="shared" si="2"/>
        <v>0</v>
      </c>
      <c r="I22" s="100" t="s">
        <v>8</v>
      </c>
      <c r="J22" s="117">
        <f t="shared" si="0"/>
        <v>22</v>
      </c>
    </row>
    <row r="23" spans="1:10" ht="19" customHeight="1">
      <c r="A23" s="53" t="s">
        <v>76</v>
      </c>
      <c r="B23" s="110"/>
      <c r="C23" s="31">
        <v>-3330349</v>
      </c>
      <c r="D23" s="3"/>
      <c r="E23" s="59"/>
      <c r="F23" s="3"/>
      <c r="G23" s="3"/>
      <c r="H23" s="3">
        <f t="shared" si="2"/>
        <v>-3330349</v>
      </c>
      <c r="I23" s="100" t="s">
        <v>8</v>
      </c>
      <c r="J23" s="117">
        <f t="shared" si="0"/>
        <v>23</v>
      </c>
    </row>
    <row r="24" spans="1:10" ht="19" customHeight="1">
      <c r="A24" s="53" t="s">
        <v>72</v>
      </c>
      <c r="B24" s="110"/>
      <c r="C24" s="31">
        <v>-14085740</v>
      </c>
      <c r="D24" s="3"/>
      <c r="E24" s="3">
        <f>-C24</f>
        <v>14085740</v>
      </c>
      <c r="F24" s="3"/>
      <c r="G24" s="3"/>
      <c r="H24" s="3">
        <f t="shared" si="2"/>
        <v>0</v>
      </c>
      <c r="I24" s="100" t="s">
        <v>8</v>
      </c>
      <c r="J24" s="117">
        <f t="shared" si="0"/>
        <v>24</v>
      </c>
    </row>
    <row r="25" spans="1:10" ht="19" customHeight="1">
      <c r="A25" s="53" t="s">
        <v>77</v>
      </c>
      <c r="B25" s="110"/>
      <c r="C25" s="31">
        <v>-13198080</v>
      </c>
      <c r="D25" s="3"/>
      <c r="E25" s="3"/>
      <c r="F25" s="3"/>
      <c r="G25" s="3"/>
      <c r="H25" s="3">
        <f t="shared" si="2"/>
        <v>-13198080</v>
      </c>
      <c r="I25" s="100" t="s">
        <v>8</v>
      </c>
      <c r="J25" s="117">
        <f t="shared" si="0"/>
        <v>25</v>
      </c>
    </row>
    <row r="26" spans="1:10" ht="19" customHeight="1" thickBot="1">
      <c r="A26" s="53" t="s">
        <v>78</v>
      </c>
      <c r="B26" s="110"/>
      <c r="C26" s="31">
        <v>2217621</v>
      </c>
      <c r="D26" s="3"/>
      <c r="E26" s="3"/>
      <c r="F26" s="3"/>
      <c r="G26" s="3"/>
      <c r="H26" s="3">
        <f t="shared" si="2"/>
        <v>2217621</v>
      </c>
      <c r="I26" s="100" t="s">
        <v>8</v>
      </c>
      <c r="J26" s="117">
        <f t="shared" si="0"/>
        <v>26</v>
      </c>
    </row>
    <row r="27" spans="1:10" ht="19" customHeight="1" thickTop="1" thickBot="1">
      <c r="A27" s="61" t="s">
        <v>66</v>
      </c>
      <c r="B27" s="111"/>
      <c r="C27" s="30">
        <v>0</v>
      </c>
      <c r="D27" s="4">
        <f>-C27</f>
        <v>0</v>
      </c>
      <c r="E27" s="62"/>
      <c r="F27" s="4"/>
      <c r="G27" s="4"/>
      <c r="H27" s="4">
        <f t="shared" si="2"/>
        <v>0</v>
      </c>
      <c r="I27" s="114" t="s">
        <v>113</v>
      </c>
      <c r="J27" s="119">
        <f t="shared" si="0"/>
        <v>27</v>
      </c>
    </row>
    <row r="28" spans="1:10" ht="19" customHeight="1" thickTop="1">
      <c r="A28" s="53" t="s">
        <v>79</v>
      </c>
      <c r="B28" s="110"/>
      <c r="C28" s="31">
        <v>-11327598</v>
      </c>
      <c r="D28" s="3"/>
      <c r="E28" s="3"/>
      <c r="F28" s="3"/>
      <c r="G28" s="3"/>
      <c r="H28" s="3">
        <f t="shared" si="2"/>
        <v>-11327598</v>
      </c>
      <c r="I28" s="100" t="s">
        <v>8</v>
      </c>
      <c r="J28" s="117">
        <f t="shared" si="0"/>
        <v>28</v>
      </c>
    </row>
    <row r="29" spans="1:10" ht="19" customHeight="1" thickBot="1">
      <c r="A29" s="53" t="s">
        <v>80</v>
      </c>
      <c r="B29" s="110"/>
      <c r="C29" s="31">
        <v>-8564140</v>
      </c>
      <c r="D29" s="3"/>
      <c r="E29" s="3"/>
      <c r="F29" s="3"/>
      <c r="G29" s="3"/>
      <c r="H29" s="3">
        <f t="shared" si="2"/>
        <v>-8564140</v>
      </c>
      <c r="I29" s="100" t="s">
        <v>8</v>
      </c>
      <c r="J29" s="117">
        <f t="shared" si="0"/>
        <v>29</v>
      </c>
    </row>
    <row r="30" spans="1:10" ht="19" customHeight="1" thickTop="1" thickBot="1">
      <c r="A30" s="155" t="s">
        <v>82</v>
      </c>
      <c r="B30" s="156"/>
      <c r="C30" s="159">
        <v>-18216629</v>
      </c>
      <c r="D30" s="160">
        <f>-D27</f>
        <v>0</v>
      </c>
      <c r="E30" s="59"/>
      <c r="F30" s="68">
        <f>-F9</f>
        <v>144930153</v>
      </c>
      <c r="G30" s="31"/>
      <c r="H30" s="74">
        <f t="shared" si="2"/>
        <v>126713524</v>
      </c>
      <c r="I30" s="114" t="s">
        <v>113</v>
      </c>
      <c r="J30" s="117">
        <f t="shared" si="0"/>
        <v>30</v>
      </c>
    </row>
    <row r="31" spans="1:10" ht="19" customHeight="1" thickTop="1">
      <c r="A31" s="53" t="s">
        <v>147</v>
      </c>
      <c r="B31" s="110"/>
      <c r="C31" s="31">
        <v>855989</v>
      </c>
      <c r="D31" s="3"/>
      <c r="E31" s="59"/>
      <c r="F31" s="64"/>
      <c r="G31" s="3"/>
      <c r="H31" s="50">
        <f t="shared" si="2"/>
        <v>855989</v>
      </c>
      <c r="I31" s="100" t="s">
        <v>8</v>
      </c>
      <c r="J31" s="117">
        <f t="shared" si="0"/>
        <v>31</v>
      </c>
    </row>
    <row r="32" spans="1:10" ht="19" customHeight="1" thickBot="1">
      <c r="A32" s="53" t="s">
        <v>148</v>
      </c>
      <c r="B32" s="110"/>
      <c r="C32" s="31">
        <v>-7008143</v>
      </c>
      <c r="D32" s="3"/>
      <c r="E32" s="59"/>
      <c r="F32" s="65"/>
      <c r="G32" s="3"/>
      <c r="H32" s="50">
        <f t="shared" si="2"/>
        <v>-7008143</v>
      </c>
      <c r="I32" s="100" t="s">
        <v>8</v>
      </c>
      <c r="J32" s="117">
        <f t="shared" si="0"/>
        <v>32</v>
      </c>
    </row>
    <row r="33" spans="1:10" ht="19" customHeight="1" thickTop="1" thickBot="1">
      <c r="A33" s="155" t="s">
        <v>100</v>
      </c>
      <c r="B33" s="156"/>
      <c r="C33" s="159">
        <v>4282529</v>
      </c>
      <c r="D33" s="160">
        <v>0</v>
      </c>
      <c r="E33" s="59"/>
      <c r="F33" s="68">
        <v>-231919496</v>
      </c>
      <c r="G33" s="31">
        <f>-229902758-C33-F33</f>
        <v>-2265791</v>
      </c>
      <c r="H33" s="74">
        <f t="shared" si="2"/>
        <v>-229902758</v>
      </c>
      <c r="I33" s="115" t="s">
        <v>113</v>
      </c>
      <c r="J33" s="117">
        <f t="shared" si="0"/>
        <v>33</v>
      </c>
    </row>
    <row r="34" spans="1:10" ht="19" customHeight="1" thickTop="1" thickBot="1">
      <c r="A34" s="155" t="s">
        <v>146</v>
      </c>
      <c r="B34" s="156"/>
      <c r="C34" s="159">
        <v>0</v>
      </c>
      <c r="D34" s="160">
        <v>0</v>
      </c>
      <c r="E34" s="31"/>
      <c r="F34" s="3">
        <v>0</v>
      </c>
      <c r="G34" s="3"/>
      <c r="H34" s="3">
        <f t="shared" si="2"/>
        <v>0</v>
      </c>
      <c r="I34" s="141" t="s">
        <v>113</v>
      </c>
      <c r="J34" s="117">
        <f t="shared" si="0"/>
        <v>34</v>
      </c>
    </row>
    <row r="35" spans="1:10" ht="19" customHeight="1" thickTop="1">
      <c r="A35" s="155" t="s">
        <v>81</v>
      </c>
      <c r="B35" s="156"/>
      <c r="C35" s="159">
        <v>-22055927</v>
      </c>
      <c r="D35" s="3"/>
      <c r="E35" s="3"/>
      <c r="F35" s="66">
        <v>-36871840</v>
      </c>
      <c r="G35" s="31"/>
      <c r="H35" s="72">
        <f t="shared" si="2"/>
        <v>-58927767</v>
      </c>
      <c r="I35" s="141" t="s">
        <v>113</v>
      </c>
      <c r="J35" s="117">
        <f t="shared" si="0"/>
        <v>35</v>
      </c>
    </row>
    <row r="36" spans="1:10" ht="19" customHeight="1" thickBot="1">
      <c r="A36" s="157" t="s">
        <v>101</v>
      </c>
      <c r="B36" s="158"/>
      <c r="C36" s="161">
        <v>-351147</v>
      </c>
      <c r="D36" s="9"/>
      <c r="E36" s="9"/>
      <c r="F36" s="67">
        <v>-73987149</v>
      </c>
      <c r="G36" s="75">
        <f>-74985093-C36-F36</f>
        <v>-646797</v>
      </c>
      <c r="H36" s="73">
        <f t="shared" si="2"/>
        <v>-74985093</v>
      </c>
      <c r="I36" s="116" t="s">
        <v>113</v>
      </c>
      <c r="J36" s="117">
        <f t="shared" si="0"/>
        <v>36</v>
      </c>
    </row>
    <row r="37" spans="1:10" ht="19" customHeight="1" thickTop="1">
      <c r="A37" s="53" t="s">
        <v>85</v>
      </c>
      <c r="B37" s="110"/>
      <c r="C37" s="3">
        <f>SUM(C19:C36)</f>
        <v>52053635</v>
      </c>
      <c r="D37" s="3">
        <f>SUM(D8:D36)</f>
        <v>0</v>
      </c>
      <c r="E37" s="3">
        <f>SUM(E8:E36)</f>
        <v>-2184000</v>
      </c>
      <c r="F37" s="3">
        <f>SUM(F8:F36)</f>
        <v>0</v>
      </c>
      <c r="G37" s="3">
        <f>SUM(G8:G36)</f>
        <v>0</v>
      </c>
      <c r="H37" s="3">
        <f>SUM(H19:H36)</f>
        <v>49869635</v>
      </c>
      <c r="I37" s="151" t="s">
        <v>133</v>
      </c>
      <c r="J37" s="117">
        <f t="shared" si="0"/>
        <v>37</v>
      </c>
    </row>
    <row r="38" spans="1:10" ht="19" customHeight="1">
      <c r="A38" s="53" t="s">
        <v>83</v>
      </c>
      <c r="B38" s="110"/>
      <c r="C38" s="3">
        <v>-78672658</v>
      </c>
      <c r="D38" s="3"/>
      <c r="E38" s="3">
        <v>2184000</v>
      </c>
      <c r="F38" s="3"/>
      <c r="G38" s="3"/>
      <c r="H38" s="3">
        <f>IFERROR(C38*1,0)+IFERROR(D38*1,0)+IFERROR(E38*1,0)     +     IFERROR(F38*1,0)+IFERROR(G38*1,0)</f>
        <v>-76488658</v>
      </c>
      <c r="I38" s="100" t="s">
        <v>8</v>
      </c>
      <c r="J38" s="117">
        <f t="shared" si="0"/>
        <v>38</v>
      </c>
    </row>
    <row r="39" spans="1:10" ht="19" customHeight="1">
      <c r="A39" s="54" t="s">
        <v>84</v>
      </c>
      <c r="B39" s="112"/>
      <c r="C39" s="9">
        <v>-4948536</v>
      </c>
      <c r="D39" s="9"/>
      <c r="E39" s="9"/>
      <c r="F39" s="9"/>
      <c r="G39" s="9"/>
      <c r="H39" s="9">
        <f>IFERROR(C39*1,0)+IFERROR(D39*1,0)+IFERROR(E39*1,0)     +     IFERROR(F39*1,0)+IFERROR(G39*1,0)</f>
        <v>-4948536</v>
      </c>
      <c r="I39" s="100" t="s">
        <v>8</v>
      </c>
      <c r="J39" s="117">
        <f t="shared" si="0"/>
        <v>39</v>
      </c>
    </row>
    <row r="40" spans="1:10" ht="19" customHeight="1">
      <c r="A40" s="53" t="s">
        <v>86</v>
      </c>
      <c r="B40" s="110"/>
      <c r="C40" s="3">
        <f t="shared" ref="C40:H40" si="3">SUM(C37:C39)</f>
        <v>-31567559</v>
      </c>
      <c r="D40" s="3">
        <f t="shared" si="3"/>
        <v>0</v>
      </c>
      <c r="E40" s="3">
        <f t="shared" si="3"/>
        <v>0</v>
      </c>
      <c r="F40" s="3">
        <f t="shared" si="3"/>
        <v>0</v>
      </c>
      <c r="G40" s="3">
        <f t="shared" si="3"/>
        <v>0</v>
      </c>
      <c r="H40" s="3">
        <f t="shared" si="3"/>
        <v>-31567559</v>
      </c>
      <c r="I40" s="151" t="s">
        <v>133</v>
      </c>
      <c r="J40" s="117">
        <f t="shared" si="0"/>
        <v>40</v>
      </c>
    </row>
    <row r="41" spans="1:10" ht="19" customHeight="1">
      <c r="A41" s="54" t="s">
        <v>87</v>
      </c>
      <c r="B41" s="112"/>
      <c r="C41" s="9">
        <v>129320545</v>
      </c>
      <c r="D41" s="9"/>
      <c r="E41" s="9"/>
      <c r="F41" s="9"/>
      <c r="G41" s="9"/>
      <c r="H41" s="9">
        <f>IFERROR(C41*1,0)+IFERROR(D41*1,0)+IFERROR(E41*1,0)     +     IFERROR(F41*1,0)+IFERROR(G41*1,0)</f>
        <v>129320545</v>
      </c>
      <c r="I41" s="100" t="s">
        <v>8</v>
      </c>
      <c r="J41" s="117">
        <f t="shared" si="0"/>
        <v>41</v>
      </c>
    </row>
    <row r="42" spans="1:10" ht="19" customHeight="1">
      <c r="A42" s="54" t="s">
        <v>88</v>
      </c>
      <c r="B42" s="112"/>
      <c r="C42" s="9">
        <f t="shared" ref="C42:H42" si="4">SUM(C40:C41)</f>
        <v>97752986</v>
      </c>
      <c r="D42" s="9">
        <f t="shared" si="4"/>
        <v>0</v>
      </c>
      <c r="E42" s="9">
        <f t="shared" si="4"/>
        <v>0</v>
      </c>
      <c r="F42" s="9">
        <f t="shared" si="4"/>
        <v>0</v>
      </c>
      <c r="G42" s="9">
        <f t="shared" si="4"/>
        <v>0</v>
      </c>
      <c r="H42" s="9">
        <f t="shared" si="4"/>
        <v>97752986</v>
      </c>
      <c r="I42" s="151" t="s">
        <v>133</v>
      </c>
      <c r="J42" s="117">
        <f t="shared" si="0"/>
        <v>42</v>
      </c>
    </row>
    <row r="43" spans="1:10" ht="18" customHeight="1">
      <c r="A43" s="203" t="s">
        <v>131</v>
      </c>
      <c r="B43" s="203"/>
      <c r="C43" s="203"/>
      <c r="D43" s="203"/>
      <c r="J43" s="117">
        <f t="shared" si="0"/>
        <v>43</v>
      </c>
    </row>
    <row r="44" spans="1:10" ht="19" customHeight="1">
      <c r="A44" s="204"/>
      <c r="B44" s="204"/>
      <c r="C44" s="204"/>
      <c r="D44" s="204"/>
      <c r="F44" s="98"/>
      <c r="G44" s="83"/>
      <c r="H44" s="40" t="s">
        <v>116</v>
      </c>
      <c r="I44" s="140" t="s">
        <v>112</v>
      </c>
      <c r="J44" s="117">
        <f t="shared" si="0"/>
        <v>44</v>
      </c>
    </row>
    <row r="45" spans="1:10" ht="19" customHeight="1" thickBot="1">
      <c r="A45" s="204"/>
      <c r="B45" s="204"/>
      <c r="C45" s="204"/>
      <c r="D45" s="204"/>
      <c r="F45" s="101"/>
      <c r="G45" s="83"/>
      <c r="H45" s="102" t="s">
        <v>114</v>
      </c>
      <c r="I45" s="100" t="s">
        <v>8</v>
      </c>
      <c r="J45" s="117">
        <f t="shared" si="0"/>
        <v>45</v>
      </c>
    </row>
    <row r="46" spans="1:10" ht="19" customHeight="1" thickTop="1" thickBot="1">
      <c r="A46" s="197" t="s">
        <v>184</v>
      </c>
      <c r="B46" s="122"/>
      <c r="C46" s="26" t="s">
        <v>130</v>
      </c>
      <c r="D46" s="123"/>
      <c r="F46" s="99"/>
      <c r="G46" s="83"/>
      <c r="H46" s="39" t="s">
        <v>115</v>
      </c>
      <c r="I46" s="114" t="s">
        <v>113</v>
      </c>
      <c r="J46" s="117">
        <f t="shared" si="0"/>
        <v>46</v>
      </c>
    </row>
    <row r="47" spans="1:10" ht="18" customHeight="1" thickTop="1">
      <c r="A47" s="198"/>
      <c r="B47" s="122" t="s">
        <v>129</v>
      </c>
      <c r="C47" s="123"/>
      <c r="D47" s="123"/>
      <c r="E47" s="26"/>
      <c r="J47" s="117">
        <f t="shared" si="0"/>
        <v>47</v>
      </c>
    </row>
    <row r="48" spans="1:10" ht="19" customHeight="1" thickBot="1">
      <c r="A48" s="7" t="s">
        <v>12</v>
      </c>
      <c r="B48" s="7" t="s">
        <v>8</v>
      </c>
      <c r="C48" s="7" t="s">
        <v>29</v>
      </c>
      <c r="D48" s="7" t="s">
        <v>7</v>
      </c>
      <c r="E48" s="7" t="s">
        <v>123</v>
      </c>
      <c r="F48" s="7" t="s">
        <v>9</v>
      </c>
      <c r="G48" s="7" t="s">
        <v>11</v>
      </c>
      <c r="H48" s="77" t="s">
        <v>6</v>
      </c>
      <c r="I48" s="7" t="s">
        <v>112</v>
      </c>
      <c r="J48" s="117">
        <f t="shared" si="0"/>
        <v>48</v>
      </c>
    </row>
    <row r="49" spans="1:10" ht="19" customHeight="1" thickTop="1">
      <c r="A49" s="199" t="str">
        <f ca="1">"©"&amp;RIGHT("0"&amp;MONTH(NOW()),2)&amp;"/"&amp;RIGHT("0"&amp;DAY(NOW()),2)&amp;"/"&amp;YEAR(NOW())&amp;" LAWRENCE GERARD BRUNN, CPA (PA), MBA"</f>
        <v>©05/25/2025 LAWRENCE GERARD BRUNN, CPA (PA), MBA</v>
      </c>
      <c r="B49" s="199"/>
      <c r="C49" s="199"/>
      <c r="D49" s="199"/>
      <c r="E49" s="199"/>
      <c r="F49" s="199"/>
      <c r="G49" s="200"/>
      <c r="H49" s="78" t="s">
        <v>95</v>
      </c>
      <c r="J49" s="117">
        <f t="shared" si="0"/>
        <v>49</v>
      </c>
    </row>
    <row r="50" spans="1:10" ht="19" customHeight="1">
      <c r="A50" s="201"/>
      <c r="B50" s="201"/>
      <c r="C50" s="201"/>
      <c r="D50" s="201"/>
      <c r="E50" s="201"/>
      <c r="F50" s="201"/>
      <c r="G50" s="202"/>
      <c r="H50" s="79" t="s">
        <v>89</v>
      </c>
      <c r="J50" s="117">
        <f t="shared" si="0"/>
        <v>50</v>
      </c>
    </row>
    <row r="51" spans="1:10" ht="19" customHeight="1">
      <c r="A51" s="190" t="s">
        <v>36</v>
      </c>
      <c r="B51" s="190"/>
      <c r="C51" s="190"/>
      <c r="D51" s="190"/>
      <c r="E51" s="190"/>
      <c r="F51" s="190"/>
      <c r="G51" s="191"/>
      <c r="H51" s="79" t="s">
        <v>90</v>
      </c>
      <c r="J51" s="117">
        <f t="shared" si="0"/>
        <v>51</v>
      </c>
    </row>
    <row r="52" spans="1:10" ht="19" customHeight="1">
      <c r="A52" s="190"/>
      <c r="B52" s="190"/>
      <c r="C52" s="190"/>
      <c r="D52" s="190"/>
      <c r="E52" s="190"/>
      <c r="F52" s="190"/>
      <c r="G52" s="191"/>
      <c r="H52" s="79" t="s">
        <v>91</v>
      </c>
      <c r="J52" s="117">
        <f t="shared" si="0"/>
        <v>52</v>
      </c>
    </row>
    <row r="53" spans="1:10" ht="19" customHeight="1" thickBot="1">
      <c r="A53" s="190"/>
      <c r="B53" s="190"/>
      <c r="C53" s="190"/>
      <c r="D53" s="190"/>
      <c r="E53" s="190"/>
      <c r="F53" s="190"/>
      <c r="G53" s="191"/>
      <c r="H53" s="80" t="s">
        <v>122</v>
      </c>
      <c r="J53" s="117">
        <f t="shared" si="0"/>
        <v>53</v>
      </c>
    </row>
    <row r="54" spans="1:10" ht="19" customHeight="1" thickTop="1">
      <c r="A54" s="168" t="s">
        <v>158</v>
      </c>
      <c r="B54" s="172" t="s">
        <v>166</v>
      </c>
      <c r="C54" s="169" t="s">
        <v>161</v>
      </c>
      <c r="D54" s="171" t="s">
        <v>162</v>
      </c>
      <c r="E54" s="169"/>
      <c r="F54" s="170"/>
      <c r="G54" s="37"/>
      <c r="H54" s="152" t="s">
        <v>141</v>
      </c>
      <c r="I54" s="151" t="s">
        <v>133</v>
      </c>
      <c r="J54" s="117">
        <f t="shared" si="0"/>
        <v>54</v>
      </c>
    </row>
    <row r="55" spans="1:10" ht="19" customHeight="1">
      <c r="A55" s="148" t="s">
        <v>154</v>
      </c>
      <c r="B55" s="153" t="s">
        <v>140</v>
      </c>
      <c r="C55" s="142" t="s">
        <v>138</v>
      </c>
      <c r="D55" s="143" t="s">
        <v>92</v>
      </c>
      <c r="E55" s="144" t="s">
        <v>70</v>
      </c>
      <c r="F55" s="145" t="s">
        <v>160</v>
      </c>
      <c r="G55" s="146" t="s">
        <v>98</v>
      </c>
      <c r="H55" s="147" t="s">
        <v>139</v>
      </c>
      <c r="J55" s="117">
        <f t="shared" si="0"/>
        <v>55</v>
      </c>
    </row>
    <row r="56" spans="1:10" ht="19" customHeight="1">
      <c r="A56" s="149" t="s">
        <v>144</v>
      </c>
      <c r="B56" s="51">
        <f>H56-C56</f>
        <v>248254245</v>
      </c>
      <c r="C56" s="51">
        <f t="shared" ref="C56:H56" si="5">SUMIF($I$8:$I$41,$I56,C$8:C$41)-C57</f>
        <v>144684275</v>
      </c>
      <c r="D56" s="51">
        <f t="shared" si="5"/>
        <v>0</v>
      </c>
      <c r="E56" s="51">
        <f t="shared" si="5"/>
        <v>47493325</v>
      </c>
      <c r="F56" s="51">
        <f t="shared" si="5"/>
        <v>197848332</v>
      </c>
      <c r="G56" s="51">
        <f t="shared" si="5"/>
        <v>2912588</v>
      </c>
      <c r="H56" s="51">
        <f t="shared" si="5"/>
        <v>392938520</v>
      </c>
      <c r="I56" s="140" t="s">
        <v>112</v>
      </c>
      <c r="J56" s="117">
        <f t="shared" si="0"/>
        <v>56</v>
      </c>
    </row>
    <row r="57" spans="1:10" ht="19" customHeight="1">
      <c r="A57" s="61" t="s">
        <v>145</v>
      </c>
      <c r="B57" s="4">
        <f t="shared" ref="B57:B59" si="6">H57-C57</f>
        <v>0</v>
      </c>
      <c r="C57" s="4">
        <f>C8+C10</f>
        <v>-65612091</v>
      </c>
      <c r="D57" s="4">
        <f>D8+D10</f>
        <v>0</v>
      </c>
      <c r="E57" s="4">
        <f>E8+E10</f>
        <v>0</v>
      </c>
      <c r="F57" s="4">
        <f>F8+F10</f>
        <v>0</v>
      </c>
      <c r="G57" s="4">
        <f>IFERROR(G8*1,0)+IFERROR(G10*1,0)</f>
        <v>0</v>
      </c>
      <c r="H57" s="23">
        <f>H8+H10</f>
        <v>-65612091</v>
      </c>
      <c r="I57" s="140" t="s">
        <v>112</v>
      </c>
      <c r="J57" s="119">
        <f t="shared" si="0"/>
        <v>57</v>
      </c>
    </row>
    <row r="58" spans="1:10" ht="19" customHeight="1" thickBot="1">
      <c r="A58" s="150" t="s">
        <v>143</v>
      </c>
      <c r="B58" s="3">
        <f t="shared" si="6"/>
        <v>-47493325</v>
      </c>
      <c r="C58" s="3">
        <f t="shared" ref="C58:C59" si="7">SUMIF($I$8:$I$41,$I58,C$8:C$41)</f>
        <v>55021976</v>
      </c>
      <c r="D58" s="3">
        <f t="shared" ref="D58:H59" si="8">SUMIF($I$8:$I$41,$I58,D$8:D$41)</f>
        <v>0</v>
      </c>
      <c r="E58" s="3">
        <f t="shared" si="8"/>
        <v>-47493325</v>
      </c>
      <c r="F58" s="3">
        <f t="shared" si="8"/>
        <v>0</v>
      </c>
      <c r="G58" s="3">
        <f t="shared" si="8"/>
        <v>0</v>
      </c>
      <c r="H58" s="3">
        <f t="shared" si="8"/>
        <v>7528651</v>
      </c>
      <c r="I58" s="100" t="s">
        <v>8</v>
      </c>
      <c r="J58" s="117">
        <f t="shared" si="0"/>
        <v>58</v>
      </c>
    </row>
    <row r="59" spans="1:10" ht="19" customHeight="1" thickTop="1" thickBot="1">
      <c r="A59" s="54" t="s">
        <v>134</v>
      </c>
      <c r="B59" s="9">
        <f t="shared" si="6"/>
        <v>-200760920</v>
      </c>
      <c r="C59" s="9">
        <f t="shared" si="7"/>
        <v>-36341174</v>
      </c>
      <c r="D59" s="9">
        <f t="shared" si="8"/>
        <v>0</v>
      </c>
      <c r="E59" s="9">
        <f t="shared" si="8"/>
        <v>0</v>
      </c>
      <c r="F59" s="9">
        <f t="shared" si="8"/>
        <v>-197848332</v>
      </c>
      <c r="G59" s="9">
        <f t="shared" si="8"/>
        <v>-2912588</v>
      </c>
      <c r="H59" s="58">
        <f t="shared" si="8"/>
        <v>-237102094</v>
      </c>
      <c r="I59" s="114" t="s">
        <v>113</v>
      </c>
      <c r="J59" s="117">
        <f t="shared" si="0"/>
        <v>59</v>
      </c>
    </row>
    <row r="60" spans="1:10" ht="19" customHeight="1" thickTop="1">
      <c r="A60" s="54" t="s">
        <v>132</v>
      </c>
      <c r="B60" s="9">
        <f>SUM(B56:B59)</f>
        <v>0</v>
      </c>
      <c r="C60" s="9">
        <f>SUM(C56:C59)</f>
        <v>97752986</v>
      </c>
      <c r="D60" s="9">
        <f t="shared" ref="D60:H60" si="9">SUM(D56:D59)</f>
        <v>0</v>
      </c>
      <c r="E60" s="9">
        <f t="shared" si="9"/>
        <v>0</v>
      </c>
      <c r="F60" s="9">
        <f t="shared" si="9"/>
        <v>0</v>
      </c>
      <c r="G60" s="9">
        <f t="shared" si="9"/>
        <v>0</v>
      </c>
      <c r="H60" s="9">
        <f t="shared" si="9"/>
        <v>97752986</v>
      </c>
      <c r="I60" s="151" t="s">
        <v>133</v>
      </c>
      <c r="J60" s="117">
        <f t="shared" si="0"/>
        <v>60</v>
      </c>
    </row>
    <row r="61" spans="1:10" ht="19" customHeight="1">
      <c r="A61" s="2" t="s">
        <v>0</v>
      </c>
    </row>
    <row r="62" spans="1:10" ht="19" customHeight="1">
      <c r="A62" s="2" t="s">
        <v>0</v>
      </c>
    </row>
    <row r="63" spans="1:10" ht="19" customHeight="1">
      <c r="A63" s="2" t="s">
        <v>0</v>
      </c>
    </row>
  </sheetData>
  <mergeCells count="8">
    <mergeCell ref="A51:G53"/>
    <mergeCell ref="B3:B7"/>
    <mergeCell ref="A18:B18"/>
    <mergeCell ref="A46:A47"/>
    <mergeCell ref="A49:G50"/>
    <mergeCell ref="A43:D45"/>
    <mergeCell ref="B16:B17"/>
    <mergeCell ref="A16:A17"/>
  </mergeCells>
  <conditionalFormatting sqref="A1:L1048576">
    <cfRule type="cellIs" dxfId="9" priority="9" operator="equal">
      <formula>0</formula>
    </cfRule>
    <cfRule type="cellIs" dxfId="8" priority="10" operator="lessThan">
      <formula>0</formula>
    </cfRule>
  </conditionalFormatting>
  <printOptions verticalCentered="1"/>
  <pageMargins left="0.25" right="0.25" top="0.25" bottom="0.25" header="0.3" footer="0.3"/>
  <pageSetup scale="7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FD25-94F1-DF44-B342-0AD325AB243D}">
  <sheetPr>
    <tabColor rgb="FFEFFFC4"/>
  </sheetPr>
  <dimension ref="A1:L63"/>
  <sheetViews>
    <sheetView zoomScaleNormal="100" workbookViewId="0"/>
  </sheetViews>
  <sheetFormatPr baseColWidth="10" defaultColWidth="13.83203125" defaultRowHeight="19" customHeight="1"/>
  <cols>
    <col min="1" max="1" width="31.6640625" style="2" customWidth="1"/>
    <col min="2" max="2" width="17.33203125" style="6" customWidth="1"/>
    <col min="3" max="4" width="14" style="1" customWidth="1"/>
    <col min="5" max="5" width="13.33203125" style="1" customWidth="1"/>
    <col min="6" max="6" width="13.1640625" style="1" bestFit="1" customWidth="1"/>
    <col min="7" max="7" width="13.5" style="1" bestFit="1" customWidth="1"/>
    <col min="8" max="8" width="13.83203125" style="1" customWidth="1"/>
    <col min="9" max="9" width="2.83203125" style="1" customWidth="1"/>
    <col min="10" max="10" width="3.1640625" style="1" customWidth="1"/>
    <col min="12" max="16384" width="13.83203125" style="1"/>
  </cols>
  <sheetData>
    <row r="1" spans="1:12" ht="19" customHeight="1" thickTop="1">
      <c r="A1" s="22" t="s">
        <v>34</v>
      </c>
      <c r="B1" s="1"/>
      <c r="C1" s="130" t="s">
        <v>10</v>
      </c>
      <c r="D1" s="87" t="s">
        <v>142</v>
      </c>
      <c r="E1" s="76" t="s">
        <v>69</v>
      </c>
      <c r="F1" s="69" t="s">
        <v>10</v>
      </c>
      <c r="G1" s="93" t="s">
        <v>96</v>
      </c>
      <c r="H1" s="130" t="s">
        <v>10</v>
      </c>
      <c r="I1" s="6"/>
      <c r="J1" s="117">
        <v>1</v>
      </c>
      <c r="K1" t="s">
        <v>0</v>
      </c>
      <c r="L1" s="1">
        <f>'Page 4'!L1-'Page 3'!L1</f>
        <v>0</v>
      </c>
    </row>
    <row r="2" spans="1:12" ht="19" customHeight="1">
      <c r="A2" s="63" t="s">
        <v>71</v>
      </c>
      <c r="B2" s="1"/>
      <c r="C2" s="131" t="s">
        <v>68</v>
      </c>
      <c r="D2" s="88" t="s">
        <v>109</v>
      </c>
      <c r="E2" s="173" t="s">
        <v>94</v>
      </c>
      <c r="F2" s="70" t="s">
        <v>89</v>
      </c>
      <c r="G2" s="94" t="s">
        <v>167</v>
      </c>
      <c r="H2" s="131" t="s">
        <v>111</v>
      </c>
      <c r="I2" s="6"/>
      <c r="J2" s="117">
        <f t="shared" ref="J2:J60" si="0">J1+1</f>
        <v>2</v>
      </c>
      <c r="L2" s="1">
        <f>'Page 4'!L2-'Page 3'!L2</f>
        <v>0</v>
      </c>
    </row>
    <row r="3" spans="1:12" ht="19" customHeight="1">
      <c r="A3" s="22" t="s">
        <v>42</v>
      </c>
      <c r="B3" s="192" t="s">
        <v>136</v>
      </c>
      <c r="C3" s="132" t="s">
        <v>64</v>
      </c>
      <c r="D3" s="89" t="s">
        <v>110</v>
      </c>
      <c r="E3" s="52" t="s">
        <v>70</v>
      </c>
      <c r="F3" s="70" t="s">
        <v>90</v>
      </c>
      <c r="G3" s="94" t="s">
        <v>102</v>
      </c>
      <c r="H3" s="132" t="s">
        <v>64</v>
      </c>
      <c r="I3" s="6"/>
      <c r="J3" s="117">
        <f t="shared" si="0"/>
        <v>3</v>
      </c>
    </row>
    <row r="4" spans="1:12" ht="19" customHeight="1">
      <c r="A4" s="63" t="s">
        <v>52</v>
      </c>
      <c r="B4" s="193"/>
      <c r="C4" s="132" t="s">
        <v>105</v>
      </c>
      <c r="D4" s="88" t="s">
        <v>107</v>
      </c>
      <c r="E4" s="52" t="s">
        <v>93</v>
      </c>
      <c r="F4" s="70" t="s">
        <v>91</v>
      </c>
      <c r="G4" s="94" t="s">
        <v>97</v>
      </c>
      <c r="H4" s="132" t="s">
        <v>105</v>
      </c>
      <c r="I4" s="6"/>
      <c r="J4" s="117">
        <f t="shared" si="0"/>
        <v>4</v>
      </c>
    </row>
    <row r="5" spans="1:12" ht="19" customHeight="1" thickBot="1">
      <c r="A5" s="22" t="s">
        <v>33</v>
      </c>
      <c r="B5" s="193"/>
      <c r="C5" s="133" t="s">
        <v>104</v>
      </c>
      <c r="D5" s="90" t="s">
        <v>108</v>
      </c>
      <c r="E5" s="82" t="s">
        <v>159</v>
      </c>
      <c r="F5" s="71" t="s">
        <v>122</v>
      </c>
      <c r="G5" s="94" t="s">
        <v>103</v>
      </c>
      <c r="H5" s="133" t="s">
        <v>104</v>
      </c>
      <c r="I5" s="6"/>
      <c r="J5" s="117">
        <f t="shared" si="0"/>
        <v>5</v>
      </c>
    </row>
    <row r="6" spans="1:12" ht="19" customHeight="1" thickTop="1" thickBot="1">
      <c r="A6" s="109" t="s">
        <v>67</v>
      </c>
      <c r="B6" s="193"/>
      <c r="C6" s="134" t="s">
        <v>117</v>
      </c>
      <c r="D6" s="91" t="s">
        <v>118</v>
      </c>
      <c r="E6" s="84" t="s">
        <v>119</v>
      </c>
      <c r="F6" s="86" t="s">
        <v>120</v>
      </c>
      <c r="G6" s="95" t="s">
        <v>106</v>
      </c>
      <c r="H6" s="134" t="s">
        <v>121</v>
      </c>
      <c r="I6" s="85"/>
      <c r="J6" s="118">
        <f t="shared" si="0"/>
        <v>6</v>
      </c>
    </row>
    <row r="7" spans="1:12" ht="19" customHeight="1" thickTop="1">
      <c r="A7" s="121" t="s">
        <v>168</v>
      </c>
      <c r="B7" s="194"/>
      <c r="C7" s="174" t="s">
        <v>169</v>
      </c>
      <c r="D7" s="124" t="s">
        <v>92</v>
      </c>
      <c r="E7" s="107" t="s">
        <v>70</v>
      </c>
      <c r="F7" s="125" t="s">
        <v>160</v>
      </c>
      <c r="G7" s="108" t="s">
        <v>98</v>
      </c>
      <c r="H7" s="175" t="s">
        <v>170</v>
      </c>
      <c r="I7" s="113"/>
      <c r="J7" s="126">
        <f t="shared" si="0"/>
        <v>7</v>
      </c>
    </row>
    <row r="8" spans="1:12" ht="19" customHeight="1">
      <c r="A8" s="61" t="s">
        <v>128</v>
      </c>
      <c r="B8" s="127"/>
      <c r="C8" s="135">
        <f>'Page 4'!C8-'Page 3'!C8</f>
        <v>-65612091</v>
      </c>
      <c r="D8" s="55"/>
      <c r="E8" s="30">
        <f>'Page 4'!E8-'Page 3'!E8</f>
        <v>65612091</v>
      </c>
      <c r="F8" s="4"/>
      <c r="G8" s="30"/>
      <c r="H8" s="135">
        <f t="shared" ref="H8:H14" si="1">IFERROR(C8*1,0)+IFERROR(D8*1,0)+IFERROR(E8*1,0)     +     IFERROR(F8*1,0)+IFERROR(G8*1,0)</f>
        <v>0</v>
      </c>
      <c r="I8" s="140" t="s">
        <v>112</v>
      </c>
      <c r="J8" s="119">
        <f t="shared" si="0"/>
        <v>8</v>
      </c>
    </row>
    <row r="9" spans="1:12" ht="19" customHeight="1">
      <c r="A9" s="53" t="s">
        <v>124</v>
      </c>
      <c r="B9" s="105"/>
      <c r="C9" s="136">
        <f>'Page 4'!C9-'Page 3'!C9</f>
        <v>285582</v>
      </c>
      <c r="D9" s="1">
        <f>'Page 4'!D9-'Page 3'!D9</f>
        <v>-285582</v>
      </c>
      <c r="E9" s="3"/>
      <c r="F9" s="31">
        <f>'Page 4'!F9-'Page 3'!F9</f>
        <v>0</v>
      </c>
      <c r="G9" s="31"/>
      <c r="H9" s="136">
        <f t="shared" si="1"/>
        <v>0</v>
      </c>
      <c r="I9" s="140" t="s">
        <v>112</v>
      </c>
      <c r="J9" s="117">
        <f t="shared" si="0"/>
        <v>9</v>
      </c>
    </row>
    <row r="10" spans="1:12" ht="19" customHeight="1">
      <c r="A10" s="61" t="s">
        <v>164</v>
      </c>
      <c r="B10" s="127"/>
      <c r="C10" s="135">
        <f>'Page 4'!C10-'Page 3'!C10</f>
        <v>65612091</v>
      </c>
      <c r="D10" s="28">
        <f>'Page 4'!D10-'Page 3'!D10</f>
        <v>0</v>
      </c>
      <c r="E10" s="30">
        <f>'Page 4'!E10-'Page 3'!E10</f>
        <v>-65612091</v>
      </c>
      <c r="F10" s="4"/>
      <c r="G10" s="81"/>
      <c r="H10" s="135">
        <f t="shared" si="1"/>
        <v>0</v>
      </c>
      <c r="I10" s="140" t="s">
        <v>112</v>
      </c>
      <c r="J10" s="119">
        <f t="shared" si="0"/>
        <v>10</v>
      </c>
    </row>
    <row r="11" spans="1:12" ht="19" customHeight="1">
      <c r="A11" s="53" t="s">
        <v>125</v>
      </c>
      <c r="B11" s="105"/>
      <c r="C11" s="136">
        <f>'Page 4'!C11-'Page 3'!C11</f>
        <v>0</v>
      </c>
      <c r="D11" s="92"/>
      <c r="E11" s="59"/>
      <c r="F11" s="59"/>
      <c r="G11" s="96"/>
      <c r="H11" s="136">
        <f t="shared" si="1"/>
        <v>0</v>
      </c>
      <c r="I11" s="140" t="s">
        <v>112</v>
      </c>
      <c r="J11" s="117">
        <f t="shared" si="0"/>
        <v>11</v>
      </c>
    </row>
    <row r="12" spans="1:12" ht="19" customHeight="1">
      <c r="A12" s="53" t="s">
        <v>163</v>
      </c>
      <c r="B12" s="105"/>
      <c r="C12" s="136">
        <f>'Page 4'!C12-'Page 3'!C12</f>
        <v>0</v>
      </c>
      <c r="D12" s="92"/>
      <c r="E12" s="59"/>
      <c r="F12" s="59"/>
      <c r="G12" s="96"/>
      <c r="H12" s="136">
        <f t="shared" si="1"/>
        <v>0</v>
      </c>
      <c r="I12" s="140" t="s">
        <v>112</v>
      </c>
      <c r="J12" s="117">
        <f t="shared" si="0"/>
        <v>12</v>
      </c>
    </row>
    <row r="13" spans="1:12" ht="19" customHeight="1">
      <c r="A13" s="103" t="s">
        <v>126</v>
      </c>
      <c r="B13" s="105"/>
      <c r="C13" s="136">
        <f>'Page 4'!C13-'Page 3'!C13</f>
        <v>1898418</v>
      </c>
      <c r="D13" s="1">
        <f>'Page 4'!D13-'Page 3'!D13</f>
        <v>-1898418</v>
      </c>
      <c r="E13" s="31">
        <f>'Page 4'!E13-'Page 3'!E13</f>
        <v>0</v>
      </c>
      <c r="F13" s="31">
        <f>'Page 4'!F13-'Page 3'!F13</f>
        <v>0</v>
      </c>
      <c r="G13" s="31">
        <f>'Page 4'!G13-'Page 3'!G13</f>
        <v>0</v>
      </c>
      <c r="H13" s="136">
        <f t="shared" si="1"/>
        <v>0</v>
      </c>
      <c r="I13" s="140" t="s">
        <v>112</v>
      </c>
      <c r="J13" s="117">
        <f t="shared" si="0"/>
        <v>13</v>
      </c>
    </row>
    <row r="14" spans="1:12" ht="19" customHeight="1" thickBot="1">
      <c r="A14" s="104" t="s">
        <v>127</v>
      </c>
      <c r="B14" s="128"/>
      <c r="C14" s="137">
        <f>'Page 4'!C14-'Page 3'!C14</f>
        <v>-2184000</v>
      </c>
      <c r="D14" s="1">
        <f>'Page 4'!D14-'Page 3'!D14</f>
        <v>2184000</v>
      </c>
      <c r="E14" s="60"/>
      <c r="F14" s="59"/>
      <c r="G14" s="96"/>
      <c r="H14" s="136">
        <f t="shared" si="1"/>
        <v>0</v>
      </c>
      <c r="I14" s="140" t="s">
        <v>112</v>
      </c>
      <c r="J14" s="117">
        <f t="shared" si="0"/>
        <v>14</v>
      </c>
    </row>
    <row r="15" spans="1:12" ht="19" customHeight="1" thickTop="1" thickBot="1">
      <c r="A15" s="166" t="s">
        <v>156</v>
      </c>
      <c r="B15" s="129"/>
      <c r="C15" s="138">
        <f>SUM(C8:C14)</f>
        <v>0</v>
      </c>
      <c r="D15" s="50"/>
      <c r="E15" s="59"/>
      <c r="F15" s="3"/>
      <c r="G15" s="31"/>
      <c r="H15" s="138">
        <f>SUM(H8:H14)</f>
        <v>0</v>
      </c>
      <c r="I15" s="151"/>
      <c r="J15" s="117">
        <f t="shared" si="0"/>
        <v>15</v>
      </c>
    </row>
    <row r="16" spans="1:12" ht="19" customHeight="1" thickTop="1">
      <c r="A16" s="207" t="s">
        <v>155</v>
      </c>
      <c r="B16" s="205">
        <f>C8+C9+C10</f>
        <v>285582</v>
      </c>
      <c r="C16" s="120" t="s">
        <v>56</v>
      </c>
      <c r="D16" s="209" t="s">
        <v>174</v>
      </c>
      <c r="E16" s="210"/>
      <c r="F16" s="210"/>
      <c r="G16" s="211"/>
      <c r="H16" s="97" t="s">
        <v>56</v>
      </c>
      <c r="I16" s="100"/>
      <c r="J16" s="117">
        <f t="shared" si="0"/>
        <v>16</v>
      </c>
    </row>
    <row r="17" spans="1:10" ht="19" customHeight="1">
      <c r="A17" s="208"/>
      <c r="B17" s="206"/>
      <c r="C17" s="120" t="s">
        <v>56</v>
      </c>
      <c r="D17" s="212"/>
      <c r="E17" s="213"/>
      <c r="F17" s="213"/>
      <c r="G17" s="214"/>
      <c r="H17" s="97" t="s">
        <v>56</v>
      </c>
      <c r="I17" s="100"/>
      <c r="J17" s="117">
        <f t="shared" si="0"/>
        <v>17</v>
      </c>
    </row>
    <row r="18" spans="1:10" ht="19" customHeight="1">
      <c r="A18" s="195" t="s">
        <v>65</v>
      </c>
      <c r="B18" s="196"/>
      <c r="C18" s="177" t="s">
        <v>157</v>
      </c>
      <c r="D18" s="3"/>
      <c r="E18" s="59"/>
      <c r="F18" s="3"/>
      <c r="G18" s="3"/>
      <c r="H18" s="176" t="s">
        <v>171</v>
      </c>
      <c r="I18" s="100"/>
      <c r="J18" s="117">
        <f t="shared" si="0"/>
        <v>18</v>
      </c>
    </row>
    <row r="19" spans="1:10" ht="19" customHeight="1">
      <c r="A19" s="167" t="s">
        <v>21</v>
      </c>
      <c r="B19" s="106"/>
      <c r="C19" s="57">
        <f>'Page 4'!C19-'Page 3'!C19</f>
        <v>0</v>
      </c>
      <c r="D19" s="3"/>
      <c r="E19" s="59"/>
      <c r="F19" s="3"/>
      <c r="G19" s="3"/>
      <c r="H19" s="51">
        <f>H15</f>
        <v>0</v>
      </c>
      <c r="I19" s="151"/>
      <c r="J19" s="117">
        <f t="shared" si="0"/>
        <v>19</v>
      </c>
    </row>
    <row r="20" spans="1:10" ht="19" customHeight="1">
      <c r="A20" s="53" t="s">
        <v>73</v>
      </c>
      <c r="B20" s="110"/>
      <c r="C20" s="31">
        <f>'Page 4'!C20-'Page 3'!C20</f>
        <v>0</v>
      </c>
      <c r="D20" s="3"/>
      <c r="E20" s="3">
        <f>'Page 4'!E20-'Page 3'!E20</f>
        <v>0</v>
      </c>
      <c r="F20" s="3"/>
      <c r="G20" s="3"/>
      <c r="H20" s="3">
        <f t="shared" ref="H20:H36" si="2">IFERROR(C20*1,0)+IFERROR(D20*1,0)+IFERROR(E20*1,0)     +     IFERROR(F20*1,0)+IFERROR(G20*1,0)</f>
        <v>0</v>
      </c>
      <c r="I20" s="100" t="s">
        <v>8</v>
      </c>
      <c r="J20" s="117">
        <f t="shared" si="0"/>
        <v>20</v>
      </c>
    </row>
    <row r="21" spans="1:10" ht="19" customHeight="1">
      <c r="A21" s="53" t="s">
        <v>74</v>
      </c>
      <c r="B21" s="110"/>
      <c r="C21" s="31">
        <f>'Page 4'!C21-'Page 3'!C21</f>
        <v>0</v>
      </c>
      <c r="D21" s="3"/>
      <c r="E21" s="3">
        <f>'Page 4'!E21-'Page 3'!E21</f>
        <v>0</v>
      </c>
      <c r="F21" s="3"/>
      <c r="G21" s="3"/>
      <c r="H21" s="3">
        <f t="shared" si="2"/>
        <v>0</v>
      </c>
      <c r="I21" s="100" t="s">
        <v>8</v>
      </c>
      <c r="J21" s="117">
        <f t="shared" si="0"/>
        <v>21</v>
      </c>
    </row>
    <row r="22" spans="1:10" ht="19" customHeight="1">
      <c r="A22" s="53" t="s">
        <v>75</v>
      </c>
      <c r="B22" s="110"/>
      <c r="C22" s="31">
        <f>'Page 4'!C22-'Page 3'!C22</f>
        <v>0</v>
      </c>
      <c r="D22" s="3"/>
      <c r="E22" s="3">
        <f>'Page 4'!E22-'Page 3'!E22</f>
        <v>0</v>
      </c>
      <c r="F22" s="3"/>
      <c r="G22" s="3"/>
      <c r="H22" s="3">
        <f t="shared" si="2"/>
        <v>0</v>
      </c>
      <c r="I22" s="100" t="s">
        <v>8</v>
      </c>
      <c r="J22" s="117">
        <f t="shared" si="0"/>
        <v>22</v>
      </c>
    </row>
    <row r="23" spans="1:10" ht="19" customHeight="1">
      <c r="A23" s="53" t="s">
        <v>76</v>
      </c>
      <c r="B23" s="110"/>
      <c r="C23" s="31">
        <f>'Page 4'!C23-'Page 3'!C23</f>
        <v>0</v>
      </c>
      <c r="D23" s="3"/>
      <c r="E23" s="59"/>
      <c r="F23" s="3"/>
      <c r="G23" s="3"/>
      <c r="H23" s="3">
        <f t="shared" si="2"/>
        <v>0</v>
      </c>
      <c r="I23" s="100" t="s">
        <v>8</v>
      </c>
      <c r="J23" s="117">
        <f t="shared" si="0"/>
        <v>23</v>
      </c>
    </row>
    <row r="24" spans="1:10" ht="19" customHeight="1">
      <c r="A24" s="53" t="s">
        <v>72</v>
      </c>
      <c r="B24" s="110"/>
      <c r="C24" s="31">
        <f>'Page 4'!C24-'Page 3'!C24</f>
        <v>2184000</v>
      </c>
      <c r="D24" s="3"/>
      <c r="E24" s="3">
        <f>'Page 4'!E24-'Page 3'!E24</f>
        <v>-2184000</v>
      </c>
      <c r="F24" s="3"/>
      <c r="G24" s="3"/>
      <c r="H24" s="3">
        <f t="shared" si="2"/>
        <v>0</v>
      </c>
      <c r="I24" s="100" t="s">
        <v>8</v>
      </c>
      <c r="J24" s="117">
        <f t="shared" si="0"/>
        <v>24</v>
      </c>
    </row>
    <row r="25" spans="1:10" ht="19" customHeight="1">
      <c r="A25" s="53" t="s">
        <v>77</v>
      </c>
      <c r="B25" s="110"/>
      <c r="C25" s="31">
        <f>'Page 4'!C25-'Page 3'!C25</f>
        <v>0</v>
      </c>
      <c r="D25" s="3"/>
      <c r="E25" s="3"/>
      <c r="F25" s="3"/>
      <c r="G25" s="3"/>
      <c r="H25" s="3">
        <f t="shared" si="2"/>
        <v>0</v>
      </c>
      <c r="I25" s="100" t="s">
        <v>8</v>
      </c>
      <c r="J25" s="117">
        <f t="shared" si="0"/>
        <v>25</v>
      </c>
    </row>
    <row r="26" spans="1:10" ht="19" customHeight="1" thickBot="1">
      <c r="A26" s="53" t="s">
        <v>78</v>
      </c>
      <c r="B26" s="110"/>
      <c r="C26" s="31">
        <f>'Page 4'!C26-'Page 3'!C26</f>
        <v>0</v>
      </c>
      <c r="D26" s="3"/>
      <c r="E26" s="3"/>
      <c r="F26" s="3"/>
      <c r="G26" s="3"/>
      <c r="H26" s="3">
        <f t="shared" si="2"/>
        <v>0</v>
      </c>
      <c r="I26" s="100" t="s">
        <v>8</v>
      </c>
      <c r="J26" s="117">
        <f t="shared" si="0"/>
        <v>26</v>
      </c>
    </row>
    <row r="27" spans="1:10" ht="19" customHeight="1" thickTop="1" thickBot="1">
      <c r="A27" s="61" t="s">
        <v>66</v>
      </c>
      <c r="B27" s="111"/>
      <c r="C27" s="30">
        <f>'Page 4'!C27-'Page 3'!C27</f>
        <v>-65612092</v>
      </c>
      <c r="D27" s="4">
        <f>-C27</f>
        <v>65612092</v>
      </c>
      <c r="E27" s="62"/>
      <c r="F27" s="4"/>
      <c r="G27" s="4"/>
      <c r="H27" s="4">
        <f t="shared" si="2"/>
        <v>0</v>
      </c>
      <c r="I27" s="114" t="s">
        <v>113</v>
      </c>
      <c r="J27" s="119">
        <f t="shared" si="0"/>
        <v>27</v>
      </c>
    </row>
    <row r="28" spans="1:10" ht="19" customHeight="1" thickTop="1">
      <c r="A28" s="53" t="s">
        <v>79</v>
      </c>
      <c r="B28" s="110"/>
      <c r="C28" s="31">
        <f>'Page 4'!C28-'Page 3'!C28</f>
        <v>0</v>
      </c>
      <c r="D28" s="3"/>
      <c r="E28" s="3"/>
      <c r="F28" s="3"/>
      <c r="G28" s="3"/>
      <c r="H28" s="3">
        <f t="shared" si="2"/>
        <v>0</v>
      </c>
      <c r="I28" s="100" t="s">
        <v>8</v>
      </c>
      <c r="J28" s="117">
        <f t="shared" si="0"/>
        <v>28</v>
      </c>
    </row>
    <row r="29" spans="1:10" ht="19" customHeight="1" thickBot="1">
      <c r="A29" s="53" t="s">
        <v>80</v>
      </c>
      <c r="B29" s="110"/>
      <c r="C29" s="31">
        <f>'Page 4'!C29-'Page 3'!C29</f>
        <v>0</v>
      </c>
      <c r="D29" s="3"/>
      <c r="E29" s="3"/>
      <c r="F29" s="3"/>
      <c r="G29" s="3"/>
      <c r="H29" s="3">
        <f t="shared" si="2"/>
        <v>0</v>
      </c>
      <c r="I29" s="100" t="s">
        <v>8</v>
      </c>
      <c r="J29" s="117">
        <f t="shared" si="0"/>
        <v>29</v>
      </c>
    </row>
    <row r="30" spans="1:10" ht="19" customHeight="1" thickTop="1" thickBot="1">
      <c r="A30" s="155" t="s">
        <v>82</v>
      </c>
      <c r="B30" s="156"/>
      <c r="C30" s="159">
        <f>'Page 4'!C30-'Page 3'!C30</f>
        <v>65612092</v>
      </c>
      <c r="D30" s="160">
        <f>-D27</f>
        <v>-65612092</v>
      </c>
      <c r="E30" s="59"/>
      <c r="F30" s="68">
        <f>'Page 4'!F30-'Page 3'!F30</f>
        <v>0</v>
      </c>
      <c r="G30" s="31"/>
      <c r="H30" s="74">
        <f t="shared" si="2"/>
        <v>0</v>
      </c>
      <c r="I30" s="114" t="s">
        <v>113</v>
      </c>
      <c r="J30" s="117">
        <f t="shared" si="0"/>
        <v>30</v>
      </c>
    </row>
    <row r="31" spans="1:10" ht="19" customHeight="1" thickTop="1">
      <c r="A31" s="53" t="s">
        <v>147</v>
      </c>
      <c r="B31" s="110"/>
      <c r="C31" s="31">
        <f>'Page 4'!C31-'Page 3'!C31</f>
        <v>0</v>
      </c>
      <c r="D31" s="3"/>
      <c r="E31" s="59"/>
      <c r="F31" s="64"/>
      <c r="G31" s="3"/>
      <c r="H31" s="50">
        <f t="shared" si="2"/>
        <v>0</v>
      </c>
      <c r="I31" s="100" t="s">
        <v>8</v>
      </c>
      <c r="J31" s="117">
        <f t="shared" si="0"/>
        <v>31</v>
      </c>
    </row>
    <row r="32" spans="1:10" ht="19" customHeight="1" thickBot="1">
      <c r="A32" s="53" t="s">
        <v>148</v>
      </c>
      <c r="B32" s="110"/>
      <c r="C32" s="31">
        <f>'Page 4'!C32-'Page 3'!C32</f>
        <v>0</v>
      </c>
      <c r="D32" s="3"/>
      <c r="E32" s="59"/>
      <c r="F32" s="65"/>
      <c r="G32" s="3"/>
      <c r="H32" s="50">
        <f t="shared" si="2"/>
        <v>0</v>
      </c>
      <c r="I32" s="100" t="s">
        <v>8</v>
      </c>
      <c r="J32" s="117">
        <f t="shared" si="0"/>
        <v>32</v>
      </c>
    </row>
    <row r="33" spans="1:10" ht="19" customHeight="1" thickTop="1" thickBot="1">
      <c r="A33" s="155" t="s">
        <v>100</v>
      </c>
      <c r="B33" s="156"/>
      <c r="C33" s="159">
        <f>'Page 4'!C33-'Page 3'!C33</f>
        <v>-4817903</v>
      </c>
      <c r="D33" s="159">
        <f>'Page 4'!D33-'Page 3'!D33</f>
        <v>4817903</v>
      </c>
      <c r="E33" s="59"/>
      <c r="F33" s="68">
        <f>'Page 4'!F33-'Page 3'!F33</f>
        <v>0</v>
      </c>
      <c r="G33" s="31">
        <f>'Page 4'!G33-'Page 3'!G33</f>
        <v>0</v>
      </c>
      <c r="H33" s="74">
        <f t="shared" si="2"/>
        <v>0</v>
      </c>
      <c r="I33" s="115" t="s">
        <v>113</v>
      </c>
      <c r="J33" s="117">
        <f t="shared" si="0"/>
        <v>33</v>
      </c>
    </row>
    <row r="34" spans="1:10" ht="19" customHeight="1" thickTop="1" thickBot="1">
      <c r="A34" s="155" t="s">
        <v>146</v>
      </c>
      <c r="B34" s="156"/>
      <c r="C34" s="159">
        <f>'Page 4'!C34-'Page 3'!C34</f>
        <v>4817903</v>
      </c>
      <c r="D34" s="159">
        <f>'Page 4'!D34-'Page 3'!D34</f>
        <v>-4817903</v>
      </c>
      <c r="E34" s="31"/>
      <c r="F34" s="3">
        <f>'Page 4'!F34-'Page 3'!F34</f>
        <v>0</v>
      </c>
      <c r="G34" s="3"/>
      <c r="H34" s="3">
        <f t="shared" si="2"/>
        <v>0</v>
      </c>
      <c r="I34" s="141" t="s">
        <v>113</v>
      </c>
      <c r="J34" s="117">
        <f t="shared" si="0"/>
        <v>34</v>
      </c>
    </row>
    <row r="35" spans="1:10" ht="19" customHeight="1" thickTop="1">
      <c r="A35" s="155" t="s">
        <v>81</v>
      </c>
      <c r="B35" s="156"/>
      <c r="C35" s="159">
        <f>'Page 4'!C35-'Page 3'!C35</f>
        <v>0</v>
      </c>
      <c r="D35" s="3"/>
      <c r="E35" s="3"/>
      <c r="F35" s="66">
        <f>'Page 4'!F35-'Page 3'!F35</f>
        <v>0</v>
      </c>
      <c r="G35" s="31"/>
      <c r="H35" s="72">
        <f t="shared" si="2"/>
        <v>0</v>
      </c>
      <c r="I35" s="141" t="s">
        <v>113</v>
      </c>
      <c r="J35" s="117">
        <f t="shared" si="0"/>
        <v>35</v>
      </c>
    </row>
    <row r="36" spans="1:10" ht="19" customHeight="1" thickBot="1">
      <c r="A36" s="157" t="s">
        <v>101</v>
      </c>
      <c r="B36" s="158"/>
      <c r="C36" s="161">
        <f>'Page 4'!C36-'Page 3'!C36</f>
        <v>0</v>
      </c>
      <c r="D36" s="9"/>
      <c r="E36" s="9"/>
      <c r="F36" s="67">
        <f>'Page 4'!F36-'Page 3'!F36</f>
        <v>0</v>
      </c>
      <c r="G36" s="75">
        <f>'Page 4'!G36-'Page 3'!G36</f>
        <v>0</v>
      </c>
      <c r="H36" s="73">
        <f t="shared" si="2"/>
        <v>0</v>
      </c>
      <c r="I36" s="116" t="s">
        <v>113</v>
      </c>
      <c r="J36" s="117">
        <f t="shared" si="0"/>
        <v>36</v>
      </c>
    </row>
    <row r="37" spans="1:10" ht="19" customHeight="1" thickTop="1">
      <c r="A37" s="53" t="s">
        <v>85</v>
      </c>
      <c r="B37" s="110"/>
      <c r="C37" s="3">
        <f>SUM(C19:C36)</f>
        <v>2184000</v>
      </c>
      <c r="D37" s="3">
        <f>SUM(D8:D36)</f>
        <v>0</v>
      </c>
      <c r="E37" s="3">
        <f>SUM(E8:E36)</f>
        <v>-2184000</v>
      </c>
      <c r="F37" s="3">
        <f>SUM(F8:F36)</f>
        <v>0</v>
      </c>
      <c r="G37" s="3">
        <f>SUM(G8:G36)</f>
        <v>0</v>
      </c>
      <c r="H37" s="3">
        <f>SUM(H19:H36)</f>
        <v>0</v>
      </c>
      <c r="I37" s="151" t="s">
        <v>133</v>
      </c>
      <c r="J37" s="117">
        <f t="shared" si="0"/>
        <v>37</v>
      </c>
    </row>
    <row r="38" spans="1:10" ht="19" customHeight="1">
      <c r="A38" s="53" t="s">
        <v>83</v>
      </c>
      <c r="B38" s="110"/>
      <c r="C38" s="3">
        <f>'Page 4'!C38-'Page 3'!C38</f>
        <v>-2184000</v>
      </c>
      <c r="D38" s="3"/>
      <c r="E38" s="3">
        <f>'Page 4'!E38-'Page 3'!E38</f>
        <v>2184000</v>
      </c>
      <c r="F38" s="3"/>
      <c r="G38" s="3"/>
      <c r="H38" s="3">
        <f>IFERROR(C38*1,0)+IFERROR(D38*1,0)+IFERROR(E38*1,0)     +     IFERROR(F38*1,0)+IFERROR(G38*1,0)</f>
        <v>0</v>
      </c>
      <c r="I38" s="100" t="s">
        <v>8</v>
      </c>
      <c r="J38" s="117">
        <f t="shared" si="0"/>
        <v>38</v>
      </c>
    </row>
    <row r="39" spans="1:10" ht="19" customHeight="1">
      <c r="A39" s="54" t="s">
        <v>84</v>
      </c>
      <c r="B39" s="112"/>
      <c r="C39" s="9">
        <f>'Page 4'!C39-'Page 3'!C39</f>
        <v>0</v>
      </c>
      <c r="D39" s="9"/>
      <c r="E39" s="9"/>
      <c r="F39" s="9"/>
      <c r="G39" s="9"/>
      <c r="H39" s="9">
        <f>IFERROR(C39*1,0)+IFERROR(D39*1,0)+IFERROR(E39*1,0)     +     IFERROR(F39*1,0)+IFERROR(G39*1,0)</f>
        <v>0</v>
      </c>
      <c r="I39" s="100" t="s">
        <v>8</v>
      </c>
      <c r="J39" s="117">
        <f t="shared" si="0"/>
        <v>39</v>
      </c>
    </row>
    <row r="40" spans="1:10" ht="19" customHeight="1">
      <c r="A40" s="53" t="s">
        <v>86</v>
      </c>
      <c r="B40" s="110"/>
      <c r="C40" s="3">
        <f t="shared" ref="C40:H40" si="3">SUM(C37:C39)</f>
        <v>0</v>
      </c>
      <c r="D40" s="3">
        <f t="shared" si="3"/>
        <v>0</v>
      </c>
      <c r="E40" s="3">
        <f t="shared" si="3"/>
        <v>0</v>
      </c>
      <c r="F40" s="3">
        <f t="shared" si="3"/>
        <v>0</v>
      </c>
      <c r="G40" s="3">
        <f t="shared" si="3"/>
        <v>0</v>
      </c>
      <c r="H40" s="3">
        <f t="shared" si="3"/>
        <v>0</v>
      </c>
      <c r="I40" s="151" t="s">
        <v>133</v>
      </c>
      <c r="J40" s="117">
        <f t="shared" si="0"/>
        <v>40</v>
      </c>
    </row>
    <row r="41" spans="1:10" ht="19" customHeight="1">
      <c r="A41" s="54" t="s">
        <v>87</v>
      </c>
      <c r="B41" s="112"/>
      <c r="C41" s="9">
        <f>'Page 4'!C41-'Page 3'!C41</f>
        <v>0</v>
      </c>
      <c r="D41" s="9"/>
      <c r="E41" s="9"/>
      <c r="F41" s="9"/>
      <c r="G41" s="9"/>
      <c r="H41" s="9">
        <f>IFERROR(C41*1,0)+IFERROR(D41*1,0)+IFERROR(E41*1,0)     +     IFERROR(F41*1,0)+IFERROR(G41*1,0)</f>
        <v>0</v>
      </c>
      <c r="I41" s="100" t="s">
        <v>8</v>
      </c>
      <c r="J41" s="117">
        <f t="shared" si="0"/>
        <v>41</v>
      </c>
    </row>
    <row r="42" spans="1:10" ht="19" customHeight="1">
      <c r="A42" s="184" t="s">
        <v>172</v>
      </c>
      <c r="B42" s="183"/>
      <c r="C42" s="181">
        <f t="shared" ref="C42:H42" si="4">SUM(C40:C41)+0.000001</f>
        <v>9.9999999999999995E-7</v>
      </c>
      <c r="D42" s="181">
        <f t="shared" si="4"/>
        <v>9.9999999999999995E-7</v>
      </c>
      <c r="E42" s="181">
        <f t="shared" si="4"/>
        <v>9.9999999999999995E-7</v>
      </c>
      <c r="F42" s="181">
        <f t="shared" si="4"/>
        <v>9.9999999999999995E-7</v>
      </c>
      <c r="G42" s="181">
        <f t="shared" si="4"/>
        <v>9.9999999999999995E-7</v>
      </c>
      <c r="H42" s="182">
        <f t="shared" si="4"/>
        <v>9.9999999999999995E-7</v>
      </c>
      <c r="I42" s="151" t="s">
        <v>133</v>
      </c>
      <c r="J42" s="117">
        <f t="shared" si="0"/>
        <v>42</v>
      </c>
    </row>
    <row r="43" spans="1:10" ht="18" customHeight="1">
      <c r="A43" s="203" t="s">
        <v>131</v>
      </c>
      <c r="B43" s="203"/>
      <c r="C43" s="203"/>
      <c r="D43" s="203"/>
      <c r="J43" s="117">
        <f t="shared" si="0"/>
        <v>43</v>
      </c>
    </row>
    <row r="44" spans="1:10" ht="19" customHeight="1">
      <c r="A44" s="204"/>
      <c r="B44" s="204"/>
      <c r="C44" s="204"/>
      <c r="D44" s="204"/>
      <c r="F44" s="98"/>
      <c r="G44" s="83"/>
      <c r="H44" s="40" t="s">
        <v>116</v>
      </c>
      <c r="I44" s="140" t="s">
        <v>112</v>
      </c>
      <c r="J44" s="117">
        <f t="shared" si="0"/>
        <v>44</v>
      </c>
    </row>
    <row r="45" spans="1:10" ht="19" customHeight="1" thickBot="1">
      <c r="A45" s="204"/>
      <c r="B45" s="204"/>
      <c r="C45" s="204"/>
      <c r="D45" s="204"/>
      <c r="F45" s="101"/>
      <c r="G45" s="83"/>
      <c r="H45" s="102" t="s">
        <v>114</v>
      </c>
      <c r="I45" s="100" t="s">
        <v>8</v>
      </c>
      <c r="J45" s="117">
        <f t="shared" si="0"/>
        <v>45</v>
      </c>
    </row>
    <row r="46" spans="1:10" ht="19" customHeight="1" thickTop="1" thickBot="1">
      <c r="A46" s="197" t="s">
        <v>185</v>
      </c>
      <c r="B46" s="122"/>
      <c r="C46" s="26" t="s">
        <v>130</v>
      </c>
      <c r="D46" s="123"/>
      <c r="F46" s="99"/>
      <c r="G46" s="83"/>
      <c r="H46" s="39" t="s">
        <v>115</v>
      </c>
      <c r="I46" s="114" t="s">
        <v>113</v>
      </c>
      <c r="J46" s="117">
        <f t="shared" si="0"/>
        <v>46</v>
      </c>
    </row>
    <row r="47" spans="1:10" ht="18" customHeight="1" thickTop="1">
      <c r="A47" s="198"/>
      <c r="B47" s="122" t="s">
        <v>129</v>
      </c>
      <c r="C47" s="123"/>
      <c r="D47" s="123"/>
      <c r="E47" s="26"/>
      <c r="J47" s="117">
        <f t="shared" si="0"/>
        <v>47</v>
      </c>
    </row>
    <row r="48" spans="1:10" ht="19" customHeight="1" thickBot="1">
      <c r="A48" s="7" t="s">
        <v>12</v>
      </c>
      <c r="B48" s="7" t="s">
        <v>8</v>
      </c>
      <c r="C48" s="7" t="s">
        <v>29</v>
      </c>
      <c r="D48" s="7" t="s">
        <v>7</v>
      </c>
      <c r="E48" s="7" t="s">
        <v>123</v>
      </c>
      <c r="F48" s="7" t="s">
        <v>9</v>
      </c>
      <c r="G48" s="7" t="s">
        <v>11</v>
      </c>
      <c r="H48" s="77" t="s">
        <v>6</v>
      </c>
      <c r="I48" s="7" t="s">
        <v>112</v>
      </c>
      <c r="J48" s="117">
        <f t="shared" si="0"/>
        <v>48</v>
      </c>
    </row>
    <row r="49" spans="1:10" ht="19" customHeight="1" thickTop="1">
      <c r="A49" s="199" t="str">
        <f ca="1">"©"&amp;RIGHT("0"&amp;MONTH(NOW()),2)&amp;"/"&amp;RIGHT("0"&amp;DAY(NOW()),2)&amp;"/"&amp;YEAR(NOW())&amp;" LAWRENCE GERARD BRUNN, CPA (PA), MBA"</f>
        <v>©05/25/2025 LAWRENCE GERARD BRUNN, CPA (PA), MBA</v>
      </c>
      <c r="B49" s="199"/>
      <c r="C49" s="199"/>
      <c r="D49" s="199"/>
      <c r="E49" s="199"/>
      <c r="F49" s="199"/>
      <c r="G49" s="200"/>
      <c r="H49" s="78" t="s">
        <v>95</v>
      </c>
      <c r="J49" s="117">
        <f t="shared" si="0"/>
        <v>49</v>
      </c>
    </row>
    <row r="50" spans="1:10" ht="19" customHeight="1">
      <c r="A50" s="201"/>
      <c r="B50" s="201"/>
      <c r="C50" s="201"/>
      <c r="D50" s="201"/>
      <c r="E50" s="201"/>
      <c r="F50" s="201"/>
      <c r="G50" s="202"/>
      <c r="H50" s="79" t="s">
        <v>89</v>
      </c>
      <c r="J50" s="117">
        <f t="shared" si="0"/>
        <v>50</v>
      </c>
    </row>
    <row r="51" spans="1:10" ht="19" customHeight="1">
      <c r="A51" s="190" t="s">
        <v>36</v>
      </c>
      <c r="B51" s="190"/>
      <c r="C51" s="190"/>
      <c r="D51" s="190"/>
      <c r="E51" s="190"/>
      <c r="F51" s="190"/>
      <c r="G51" s="191"/>
      <c r="H51" s="79" t="s">
        <v>90</v>
      </c>
      <c r="J51" s="117">
        <f t="shared" si="0"/>
        <v>51</v>
      </c>
    </row>
    <row r="52" spans="1:10" ht="19" customHeight="1">
      <c r="A52" s="190"/>
      <c r="B52" s="190"/>
      <c r="C52" s="190"/>
      <c r="D52" s="190"/>
      <c r="E52" s="190"/>
      <c r="F52" s="190"/>
      <c r="G52" s="191"/>
      <c r="H52" s="79" t="s">
        <v>91</v>
      </c>
      <c r="J52" s="117">
        <f t="shared" si="0"/>
        <v>52</v>
      </c>
    </row>
    <row r="53" spans="1:10" ht="19" customHeight="1" thickBot="1">
      <c r="A53" s="190"/>
      <c r="B53" s="190"/>
      <c r="C53" s="190"/>
      <c r="D53" s="190"/>
      <c r="E53" s="190"/>
      <c r="F53" s="190"/>
      <c r="G53" s="191"/>
      <c r="H53" s="80" t="s">
        <v>122</v>
      </c>
      <c r="J53" s="117">
        <f t="shared" si="0"/>
        <v>53</v>
      </c>
    </row>
    <row r="54" spans="1:10" ht="19" customHeight="1" thickTop="1">
      <c r="A54" s="168" t="s">
        <v>158</v>
      </c>
      <c r="B54" s="172" t="s">
        <v>166</v>
      </c>
      <c r="C54" s="169" t="s">
        <v>161</v>
      </c>
      <c r="D54" s="171" t="s">
        <v>162</v>
      </c>
      <c r="E54" s="169"/>
      <c r="F54" s="170"/>
      <c r="G54" s="37"/>
      <c r="H54" s="152" t="s">
        <v>141</v>
      </c>
      <c r="I54" s="151" t="s">
        <v>133</v>
      </c>
      <c r="J54" s="117">
        <f t="shared" si="0"/>
        <v>54</v>
      </c>
    </row>
    <row r="55" spans="1:10" ht="19" customHeight="1">
      <c r="A55" s="148" t="s">
        <v>154</v>
      </c>
      <c r="B55" s="153" t="s">
        <v>140</v>
      </c>
      <c r="C55" s="142" t="s">
        <v>138</v>
      </c>
      <c r="D55" s="143" t="s">
        <v>92</v>
      </c>
      <c r="E55" s="144" t="s">
        <v>70</v>
      </c>
      <c r="F55" s="145" t="s">
        <v>160</v>
      </c>
      <c r="G55" s="146" t="s">
        <v>98</v>
      </c>
      <c r="H55" s="147" t="s">
        <v>139</v>
      </c>
      <c r="J55" s="117">
        <f t="shared" si="0"/>
        <v>55</v>
      </c>
    </row>
    <row r="56" spans="1:10" ht="19" customHeight="1">
      <c r="A56" s="149" t="s">
        <v>144</v>
      </c>
      <c r="B56" s="51">
        <f>H56-C56</f>
        <v>0</v>
      </c>
      <c r="C56" s="51">
        <f t="shared" ref="C56:H56" si="5">SUMIF($I$8:$I$41,$I56,C$8:C$41)-C57</f>
        <v>0</v>
      </c>
      <c r="D56" s="51">
        <f t="shared" si="5"/>
        <v>0</v>
      </c>
      <c r="E56" s="51">
        <f t="shared" si="5"/>
        <v>0</v>
      </c>
      <c r="F56" s="51">
        <f t="shared" si="5"/>
        <v>0</v>
      </c>
      <c r="G56" s="51">
        <f t="shared" si="5"/>
        <v>0</v>
      </c>
      <c r="H56" s="51">
        <f t="shared" si="5"/>
        <v>0</v>
      </c>
      <c r="I56" s="140" t="s">
        <v>112</v>
      </c>
      <c r="J56" s="117">
        <f t="shared" si="0"/>
        <v>56</v>
      </c>
    </row>
    <row r="57" spans="1:10" ht="19" customHeight="1">
      <c r="A57" s="61" t="s">
        <v>145</v>
      </c>
      <c r="B57" s="4">
        <f t="shared" ref="B57:B59" si="6">H57-C57</f>
        <v>0</v>
      </c>
      <c r="C57" s="4">
        <f>C8+C10</f>
        <v>0</v>
      </c>
      <c r="D57" s="4">
        <f>D8+D10</f>
        <v>0</v>
      </c>
      <c r="E57" s="4">
        <f>E8+E10</f>
        <v>0</v>
      </c>
      <c r="F57" s="4">
        <f>F8+F10</f>
        <v>0</v>
      </c>
      <c r="G57" s="4">
        <f>IFERROR(G8*1,0)+IFERROR(G10*1,0)</f>
        <v>0</v>
      </c>
      <c r="H57" s="23">
        <f>H8+H10</f>
        <v>0</v>
      </c>
      <c r="I57" s="140" t="s">
        <v>112</v>
      </c>
      <c r="J57" s="119">
        <f t="shared" si="0"/>
        <v>57</v>
      </c>
    </row>
    <row r="58" spans="1:10" ht="19" customHeight="1" thickBot="1">
      <c r="A58" s="150" t="s">
        <v>143</v>
      </c>
      <c r="B58" s="3">
        <f t="shared" si="6"/>
        <v>0</v>
      </c>
      <c r="C58" s="3">
        <f t="shared" ref="C58:C59" si="7">SUMIF($I$8:$I$41,$I58,C$8:C$41)</f>
        <v>0</v>
      </c>
      <c r="D58" s="3">
        <f t="shared" ref="D58:H59" si="8">SUMIF($I$8:$I$41,$I58,D$8:D$41)</f>
        <v>0</v>
      </c>
      <c r="E58" s="3">
        <f t="shared" si="8"/>
        <v>0</v>
      </c>
      <c r="F58" s="3">
        <f t="shared" si="8"/>
        <v>0</v>
      </c>
      <c r="G58" s="3">
        <f t="shared" si="8"/>
        <v>0</v>
      </c>
      <c r="H58" s="3">
        <f t="shared" si="8"/>
        <v>0</v>
      </c>
      <c r="I58" s="100" t="s">
        <v>8</v>
      </c>
      <c r="J58" s="117">
        <f t="shared" si="0"/>
        <v>58</v>
      </c>
    </row>
    <row r="59" spans="1:10" ht="19" customHeight="1" thickTop="1" thickBot="1">
      <c r="A59" s="54" t="s">
        <v>134</v>
      </c>
      <c r="B59" s="9">
        <f t="shared" si="6"/>
        <v>0</v>
      </c>
      <c r="C59" s="9">
        <f t="shared" si="7"/>
        <v>0</v>
      </c>
      <c r="D59" s="9">
        <f t="shared" si="8"/>
        <v>0</v>
      </c>
      <c r="E59" s="9">
        <f t="shared" si="8"/>
        <v>0</v>
      </c>
      <c r="F59" s="9">
        <f t="shared" si="8"/>
        <v>0</v>
      </c>
      <c r="G59" s="9">
        <f t="shared" si="8"/>
        <v>0</v>
      </c>
      <c r="H59" s="58">
        <f t="shared" si="8"/>
        <v>0</v>
      </c>
      <c r="I59" s="114" t="s">
        <v>113</v>
      </c>
      <c r="J59" s="117">
        <f t="shared" si="0"/>
        <v>59</v>
      </c>
    </row>
    <row r="60" spans="1:10" ht="19" customHeight="1" thickTop="1">
      <c r="A60" s="178" t="s">
        <v>172</v>
      </c>
      <c r="B60" s="179">
        <f t="shared" ref="B60:H60" si="9">SUM(B56:B59)+0.000001</f>
        <v>9.9999999999999995E-7</v>
      </c>
      <c r="C60" s="179">
        <f t="shared" si="9"/>
        <v>9.9999999999999995E-7</v>
      </c>
      <c r="D60" s="179">
        <f t="shared" si="9"/>
        <v>9.9999999999999995E-7</v>
      </c>
      <c r="E60" s="179">
        <f t="shared" si="9"/>
        <v>9.9999999999999995E-7</v>
      </c>
      <c r="F60" s="179">
        <f t="shared" si="9"/>
        <v>9.9999999999999995E-7</v>
      </c>
      <c r="G60" s="179">
        <f t="shared" si="9"/>
        <v>9.9999999999999995E-7</v>
      </c>
      <c r="H60" s="180">
        <f t="shared" si="9"/>
        <v>9.9999999999999995E-7</v>
      </c>
      <c r="I60" s="151" t="s">
        <v>133</v>
      </c>
      <c r="J60" s="117">
        <f t="shared" si="0"/>
        <v>60</v>
      </c>
    </row>
    <row r="61" spans="1:10" ht="19" customHeight="1">
      <c r="A61" s="2" t="s">
        <v>0</v>
      </c>
    </row>
    <row r="62" spans="1:10" ht="19" customHeight="1">
      <c r="A62" s="2" t="s">
        <v>0</v>
      </c>
    </row>
    <row r="63" spans="1:10" ht="19" customHeight="1">
      <c r="A63" s="2" t="s">
        <v>0</v>
      </c>
    </row>
  </sheetData>
  <mergeCells count="9">
    <mergeCell ref="A51:G53"/>
    <mergeCell ref="B3:B7"/>
    <mergeCell ref="A18:B18"/>
    <mergeCell ref="A46:A47"/>
    <mergeCell ref="A49:G50"/>
    <mergeCell ref="A43:D45"/>
    <mergeCell ref="D16:G17"/>
    <mergeCell ref="B16:B17"/>
    <mergeCell ref="A16:A17"/>
  </mergeCells>
  <conditionalFormatting sqref="A1:L1048576">
    <cfRule type="cellIs" dxfId="7" priority="9" operator="equal">
      <formula>0</formula>
    </cfRule>
    <cfRule type="cellIs" dxfId="6" priority="10" operator="lessThan">
      <formula>0</formula>
    </cfRule>
  </conditionalFormatting>
  <printOptions verticalCentered="1"/>
  <pageMargins left="0.25" right="0.25" top="0.25" bottom="0.25" header="0.3" footer="0.3"/>
  <pageSetup scale="70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35B6-47F3-A541-B08C-2BC5B0C49686}">
  <sheetPr>
    <tabColor rgb="FFEFFFC4"/>
  </sheetPr>
  <dimension ref="A1:U84"/>
  <sheetViews>
    <sheetView zoomScaleNormal="100" workbookViewId="0"/>
  </sheetViews>
  <sheetFormatPr baseColWidth="10" defaultColWidth="13.83203125" defaultRowHeight="18" customHeight="1"/>
  <cols>
    <col min="1" max="1" width="32" style="2" customWidth="1"/>
    <col min="2" max="2" width="5.1640625" style="6" customWidth="1"/>
    <col min="3" max="4" width="5.1640625" style="1" customWidth="1"/>
    <col min="5" max="5" width="3.1640625" style="1" bestFit="1" customWidth="1"/>
    <col min="6" max="8" width="13.83203125" style="1" customWidth="1"/>
    <col min="9" max="9" width="3.1640625" style="1" bestFit="1" customWidth="1"/>
    <col min="10" max="12" width="13.83203125" style="1" customWidth="1"/>
    <col min="13" max="16384" width="13.83203125" style="1"/>
  </cols>
  <sheetData>
    <row r="1" spans="1:16" ht="17" customHeight="1">
      <c r="A1" s="22" t="s">
        <v>34</v>
      </c>
      <c r="B1" s="1"/>
      <c r="C1" s="6"/>
      <c r="D1" s="6"/>
      <c r="E1" s="6">
        <v>1</v>
      </c>
      <c r="F1" s="239" t="s">
        <v>60</v>
      </c>
      <c r="G1" s="216"/>
      <c r="H1" s="217"/>
      <c r="I1" s="6">
        <v>1</v>
      </c>
      <c r="J1" s="215" t="s">
        <v>60</v>
      </c>
      <c r="K1" s="216"/>
      <c r="L1" s="217"/>
      <c r="M1" s="1" t="s">
        <v>0</v>
      </c>
      <c r="N1" s="215" t="s">
        <v>60</v>
      </c>
      <c r="O1" s="216"/>
      <c r="P1" s="217"/>
    </row>
    <row r="2" spans="1:16" ht="17" customHeight="1">
      <c r="A2" s="63" t="s">
        <v>71</v>
      </c>
      <c r="B2" s="1"/>
      <c r="C2" s="6"/>
      <c r="D2" s="6"/>
      <c r="E2" s="6">
        <f>E1+1</f>
        <v>2</v>
      </c>
      <c r="F2" s="218"/>
      <c r="G2" s="219"/>
      <c r="H2" s="220"/>
      <c r="I2" s="6">
        <f>I1+1</f>
        <v>2</v>
      </c>
      <c r="J2" s="218"/>
      <c r="K2" s="219"/>
      <c r="L2" s="220"/>
      <c r="N2" s="218"/>
      <c r="O2" s="219"/>
      <c r="P2" s="220"/>
    </row>
    <row r="3" spans="1:16" ht="17" customHeight="1">
      <c r="A3" s="22" t="s">
        <v>42</v>
      </c>
      <c r="B3" s="227" t="s">
        <v>191</v>
      </c>
      <c r="C3" s="228"/>
      <c r="D3" s="229"/>
      <c r="E3" s="6">
        <f t="shared" ref="E3:E64" si="0">E2+1</f>
        <v>3</v>
      </c>
      <c r="F3" s="218"/>
      <c r="G3" s="219"/>
      <c r="H3" s="220"/>
      <c r="I3" s="6">
        <f t="shared" ref="I3:I28" si="1">I2+1</f>
        <v>3</v>
      </c>
      <c r="J3" s="218"/>
      <c r="K3" s="219"/>
      <c r="L3" s="220"/>
      <c r="N3" s="218"/>
      <c r="O3" s="219"/>
      <c r="P3" s="220"/>
    </row>
    <row r="4" spans="1:16" ht="17" customHeight="1">
      <c r="A4" s="63" t="s">
        <v>52</v>
      </c>
      <c r="B4" s="230"/>
      <c r="C4" s="231"/>
      <c r="D4" s="232"/>
      <c r="E4" s="6">
        <f t="shared" si="0"/>
        <v>4</v>
      </c>
      <c r="F4" s="218"/>
      <c r="G4" s="219"/>
      <c r="H4" s="220"/>
      <c r="I4" s="6">
        <f t="shared" si="1"/>
        <v>4</v>
      </c>
      <c r="J4" s="218"/>
      <c r="K4" s="219"/>
      <c r="L4" s="220"/>
      <c r="N4" s="218"/>
      <c r="O4" s="219"/>
      <c r="P4" s="220"/>
    </row>
    <row r="5" spans="1:16" ht="17" customHeight="1">
      <c r="A5" s="22" t="s">
        <v>33</v>
      </c>
      <c r="B5" s="230"/>
      <c r="C5" s="231"/>
      <c r="D5" s="232"/>
      <c r="E5" s="6">
        <f t="shared" si="0"/>
        <v>5</v>
      </c>
      <c r="F5" s="221"/>
      <c r="G5" s="222"/>
      <c r="H5" s="223"/>
      <c r="I5" s="6">
        <f t="shared" si="1"/>
        <v>5</v>
      </c>
      <c r="J5" s="221"/>
      <c r="K5" s="222"/>
      <c r="L5" s="223"/>
      <c r="N5" s="221"/>
      <c r="O5" s="222"/>
      <c r="P5" s="223"/>
    </row>
    <row r="6" spans="1:16" ht="17" customHeight="1">
      <c r="A6" s="63" t="s">
        <v>67</v>
      </c>
      <c r="B6" s="233"/>
      <c r="C6" s="234"/>
      <c r="D6" s="235"/>
      <c r="E6" s="6">
        <f t="shared" si="0"/>
        <v>6</v>
      </c>
      <c r="F6" s="248" t="s">
        <v>39</v>
      </c>
      <c r="G6" s="249"/>
      <c r="H6" s="250"/>
      <c r="I6" s="6">
        <f t="shared" si="1"/>
        <v>6</v>
      </c>
      <c r="J6" s="251" t="s">
        <v>40</v>
      </c>
      <c r="K6" s="252"/>
      <c r="L6" s="253"/>
      <c r="N6" s="245" t="s">
        <v>35</v>
      </c>
      <c r="O6" s="246"/>
      <c r="P6" s="247"/>
    </row>
    <row r="7" spans="1:16" ht="18" customHeight="1">
      <c r="A7" s="16" t="s">
        <v>1</v>
      </c>
      <c r="B7" s="56" t="s">
        <v>2</v>
      </c>
      <c r="C7" s="45" t="s">
        <v>2</v>
      </c>
      <c r="D7" s="46" t="s">
        <v>2</v>
      </c>
      <c r="E7" s="6">
        <f t="shared" si="0"/>
        <v>7</v>
      </c>
      <c r="F7" s="24" t="s">
        <v>23</v>
      </c>
      <c r="G7" s="24" t="s">
        <v>13</v>
      </c>
      <c r="H7" s="24" t="s">
        <v>24</v>
      </c>
      <c r="I7" s="6">
        <f t="shared" si="1"/>
        <v>7</v>
      </c>
      <c r="J7" s="24" t="s">
        <v>23</v>
      </c>
      <c r="K7" s="24" t="s">
        <v>13</v>
      </c>
      <c r="L7" s="24" t="s">
        <v>24</v>
      </c>
      <c r="N7" s="24" t="s">
        <v>23</v>
      </c>
      <c r="O7" s="24" t="s">
        <v>13</v>
      </c>
      <c r="P7" s="24" t="s">
        <v>24</v>
      </c>
    </row>
    <row r="8" spans="1:16" ht="18" customHeight="1">
      <c r="A8" s="18" t="s">
        <v>48</v>
      </c>
      <c r="B8" s="12" t="s">
        <v>4</v>
      </c>
      <c r="C8" s="13" t="s">
        <v>30</v>
      </c>
      <c r="D8" s="32" t="s">
        <v>28</v>
      </c>
      <c r="E8" s="29">
        <f t="shared" si="0"/>
        <v>8</v>
      </c>
      <c r="F8" s="4">
        <v>0</v>
      </c>
      <c r="G8" s="4">
        <v>-65612091</v>
      </c>
      <c r="H8" s="4">
        <v>-65612091</v>
      </c>
      <c r="I8" s="29">
        <f t="shared" si="1"/>
        <v>8</v>
      </c>
      <c r="J8" s="4">
        <v>0</v>
      </c>
      <c r="K8" s="4">
        <v>-65612091</v>
      </c>
      <c r="L8" s="4">
        <v>-65612091</v>
      </c>
      <c r="N8" s="3">
        <f t="shared" ref="N8:N26" si="2">J8-F8</f>
        <v>0</v>
      </c>
      <c r="O8" s="3">
        <f t="shared" ref="O8:O26" si="3">K8-G8</f>
        <v>0</v>
      </c>
      <c r="P8" s="3">
        <f t="shared" ref="P8:P26" si="4">L8-H8</f>
        <v>0</v>
      </c>
    </row>
    <row r="9" spans="1:16" ht="18" customHeight="1">
      <c r="A9" s="17" t="s">
        <v>47</v>
      </c>
      <c r="B9" s="12" t="s">
        <v>4</v>
      </c>
      <c r="C9" s="12" t="s">
        <v>4</v>
      </c>
      <c r="D9" s="12" t="s">
        <v>4</v>
      </c>
      <c r="E9" s="6">
        <f t="shared" si="0"/>
        <v>9</v>
      </c>
      <c r="F9" s="3">
        <v>1156376489</v>
      </c>
      <c r="G9" s="3">
        <v>285582</v>
      </c>
      <c r="H9" s="3">
        <v>1156662071</v>
      </c>
      <c r="I9" s="6">
        <f t="shared" ref="I9:I10" si="5">I8+1</f>
        <v>9</v>
      </c>
      <c r="J9" s="3">
        <v>1156376489</v>
      </c>
      <c r="K9" s="3">
        <v>285582</v>
      </c>
      <c r="L9" s="3">
        <v>1156662071</v>
      </c>
      <c r="N9" s="3">
        <f t="shared" ref="N9" si="6">J9-F9</f>
        <v>0</v>
      </c>
      <c r="O9" s="3">
        <f t="shared" ref="O9" si="7">K9-G9</f>
        <v>0</v>
      </c>
      <c r="P9" s="3">
        <f t="shared" ref="P9" si="8">L9-H9</f>
        <v>0</v>
      </c>
    </row>
    <row r="10" spans="1:16" ht="18" customHeight="1">
      <c r="A10" s="18" t="s">
        <v>46</v>
      </c>
      <c r="B10" s="12" t="s">
        <v>4</v>
      </c>
      <c r="C10" s="13" t="s">
        <v>30</v>
      </c>
      <c r="D10" s="32" t="s">
        <v>28</v>
      </c>
      <c r="E10" s="29">
        <f t="shared" si="0"/>
        <v>10</v>
      </c>
      <c r="F10" s="4">
        <v>-65612091</v>
      </c>
      <c r="G10" s="4">
        <v>65612091</v>
      </c>
      <c r="H10" s="4">
        <v>0</v>
      </c>
      <c r="I10" s="29">
        <f t="shared" si="5"/>
        <v>10</v>
      </c>
      <c r="J10" s="4">
        <v>-65612091</v>
      </c>
      <c r="K10" s="4">
        <v>65612091</v>
      </c>
      <c r="L10" s="4">
        <v>0</v>
      </c>
      <c r="N10" s="4">
        <f t="shared" si="2"/>
        <v>0</v>
      </c>
      <c r="O10" s="4">
        <f t="shared" si="3"/>
        <v>0</v>
      </c>
      <c r="P10" s="4">
        <f t="shared" si="4"/>
        <v>0</v>
      </c>
    </row>
    <row r="11" spans="1:16" ht="18" customHeight="1">
      <c r="A11" s="17" t="s">
        <v>0</v>
      </c>
      <c r="B11" s="12" t="s">
        <v>0</v>
      </c>
      <c r="C11" s="12"/>
      <c r="D11" s="12"/>
      <c r="E11" s="6">
        <f t="shared" si="0"/>
        <v>11</v>
      </c>
      <c r="F11" s="3"/>
      <c r="G11" s="3"/>
      <c r="H11" s="3"/>
      <c r="I11" s="6">
        <f t="shared" si="1"/>
        <v>11</v>
      </c>
      <c r="J11" s="3"/>
      <c r="K11" s="3"/>
      <c r="L11" s="3"/>
      <c r="N11" s="3">
        <f t="shared" si="2"/>
        <v>0</v>
      </c>
      <c r="O11" s="3">
        <f t="shared" si="3"/>
        <v>0</v>
      </c>
      <c r="P11" s="3">
        <f t="shared" si="4"/>
        <v>0</v>
      </c>
    </row>
    <row r="12" spans="1:16" ht="18" customHeight="1" thickBot="1">
      <c r="A12" s="17" t="s">
        <v>43</v>
      </c>
      <c r="B12" s="12" t="s">
        <v>4</v>
      </c>
      <c r="C12" s="12" t="s">
        <v>22</v>
      </c>
      <c r="D12" s="12" t="s">
        <v>22</v>
      </c>
      <c r="E12" s="6">
        <f t="shared" si="0"/>
        <v>12</v>
      </c>
      <c r="F12" s="3">
        <v>126713524</v>
      </c>
      <c r="G12" s="3">
        <v>0</v>
      </c>
      <c r="H12" s="3">
        <v>126713524</v>
      </c>
      <c r="I12" s="6">
        <f t="shared" si="1"/>
        <v>12</v>
      </c>
      <c r="J12" s="3">
        <v>126713524</v>
      </c>
      <c r="K12" s="3">
        <v>0</v>
      </c>
      <c r="L12" s="3">
        <v>126713524</v>
      </c>
      <c r="N12" s="3">
        <f t="shared" si="2"/>
        <v>0</v>
      </c>
      <c r="O12" s="3">
        <f t="shared" si="3"/>
        <v>0</v>
      </c>
      <c r="P12" s="3">
        <f t="shared" si="4"/>
        <v>0</v>
      </c>
    </row>
    <row r="13" spans="1:16" ht="18" customHeight="1" thickTop="1">
      <c r="A13" s="47" t="s">
        <v>61</v>
      </c>
      <c r="B13" s="12" t="s">
        <v>4</v>
      </c>
      <c r="C13" s="12" t="s">
        <v>22</v>
      </c>
      <c r="D13" s="13" t="s">
        <v>30</v>
      </c>
      <c r="E13" s="29">
        <f t="shared" si="0"/>
        <v>13</v>
      </c>
      <c r="F13" s="30">
        <v>-65612091</v>
      </c>
      <c r="G13" s="41">
        <v>65612091</v>
      </c>
      <c r="H13" s="41"/>
      <c r="I13" s="29">
        <f t="shared" si="1"/>
        <v>13</v>
      </c>
      <c r="J13" s="30">
        <f>F13</f>
        <v>-65612091</v>
      </c>
      <c r="K13" s="41">
        <v>0</v>
      </c>
      <c r="L13" s="41">
        <f>F13</f>
        <v>-65612091</v>
      </c>
      <c r="N13" s="4">
        <f t="shared" si="2"/>
        <v>0</v>
      </c>
      <c r="O13" s="4">
        <f t="shared" si="3"/>
        <v>-65612091</v>
      </c>
      <c r="P13" s="4">
        <f t="shared" si="4"/>
        <v>-65612091</v>
      </c>
    </row>
    <row r="14" spans="1:16" ht="18" customHeight="1" thickBot="1">
      <c r="A14" s="17" t="s">
        <v>44</v>
      </c>
      <c r="B14" s="12" t="s">
        <v>4</v>
      </c>
      <c r="C14" s="12" t="s">
        <v>22</v>
      </c>
      <c r="D14" s="12" t="s">
        <v>22</v>
      </c>
      <c r="E14" s="6">
        <f t="shared" si="0"/>
        <v>14</v>
      </c>
      <c r="F14" s="31">
        <f>H14-F13</f>
        <v>83828721</v>
      </c>
      <c r="G14" s="42">
        <v>-65612091</v>
      </c>
      <c r="H14" s="42">
        <v>18216630</v>
      </c>
      <c r="I14" s="6">
        <f t="shared" si="1"/>
        <v>14</v>
      </c>
      <c r="J14" s="31">
        <f>F14</f>
        <v>83828721</v>
      </c>
      <c r="K14" s="42">
        <v>0</v>
      </c>
      <c r="L14" s="42">
        <f>F14</f>
        <v>83828721</v>
      </c>
      <c r="N14" s="3">
        <f t="shared" si="2"/>
        <v>0</v>
      </c>
      <c r="O14" s="3">
        <f t="shared" si="3"/>
        <v>65612091</v>
      </c>
      <c r="P14" s="3">
        <f t="shared" si="4"/>
        <v>65612091</v>
      </c>
    </row>
    <row r="15" spans="1:16" ht="18" customHeight="1" thickTop="1">
      <c r="A15" s="265" t="s">
        <v>186</v>
      </c>
      <c r="B15" s="266"/>
      <c r="C15" s="266"/>
      <c r="D15" s="267"/>
      <c r="E15" s="6">
        <f t="shared" si="0"/>
        <v>15</v>
      </c>
      <c r="F15" s="3"/>
      <c r="G15" s="3"/>
      <c r="H15" s="3"/>
      <c r="I15" s="6">
        <f t="shared" si="1"/>
        <v>15</v>
      </c>
      <c r="J15" s="3"/>
      <c r="K15" s="3"/>
      <c r="L15" s="3"/>
      <c r="N15" s="3">
        <f t="shared" si="2"/>
        <v>0</v>
      </c>
      <c r="O15" s="3">
        <f t="shared" si="3"/>
        <v>0</v>
      </c>
      <c r="P15" s="3">
        <f t="shared" si="4"/>
        <v>0</v>
      </c>
    </row>
    <row r="16" spans="1:16" ht="18" customHeight="1">
      <c r="A16" s="17" t="s">
        <v>0</v>
      </c>
      <c r="B16" s="12"/>
      <c r="C16" s="12"/>
      <c r="D16" s="12"/>
      <c r="E16" s="6">
        <f t="shared" si="0"/>
        <v>16</v>
      </c>
      <c r="F16" s="3"/>
      <c r="G16" s="3"/>
      <c r="H16" s="3"/>
      <c r="I16" s="6">
        <f t="shared" si="1"/>
        <v>16</v>
      </c>
      <c r="J16" s="3"/>
      <c r="K16" s="3"/>
      <c r="L16" s="3"/>
      <c r="N16" s="3"/>
      <c r="O16" s="3"/>
      <c r="P16" s="3"/>
    </row>
    <row r="17" spans="1:21" ht="18" customHeight="1">
      <c r="A17" s="17" t="s">
        <v>49</v>
      </c>
      <c r="B17" s="12" t="s">
        <v>3</v>
      </c>
      <c r="C17" s="12" t="s">
        <v>3</v>
      </c>
      <c r="D17" s="12" t="s">
        <v>3</v>
      </c>
      <c r="E17" s="6">
        <f t="shared" si="0"/>
        <v>17</v>
      </c>
      <c r="F17" s="3">
        <v>-1311823360</v>
      </c>
      <c r="G17" s="3">
        <v>1898418</v>
      </c>
      <c r="H17" s="3">
        <v>-1309924942</v>
      </c>
      <c r="I17" s="6">
        <f t="shared" si="1"/>
        <v>17</v>
      </c>
      <c r="J17" s="3">
        <v>-1311823360</v>
      </c>
      <c r="K17" s="3">
        <v>1898418</v>
      </c>
      <c r="L17" s="3">
        <v>-1309924942</v>
      </c>
      <c r="N17" s="3">
        <f t="shared" si="2"/>
        <v>0</v>
      </c>
      <c r="O17" s="3">
        <f t="shared" si="3"/>
        <v>0</v>
      </c>
      <c r="P17" s="3">
        <f t="shared" si="4"/>
        <v>0</v>
      </c>
    </row>
    <row r="18" spans="1:21" ht="18" customHeight="1" thickBot="1">
      <c r="A18" s="17" t="s">
        <v>0</v>
      </c>
      <c r="B18" s="12"/>
      <c r="C18" s="12"/>
      <c r="D18" s="12"/>
      <c r="E18" s="6">
        <f t="shared" si="0"/>
        <v>18</v>
      </c>
      <c r="F18" s="3"/>
      <c r="G18" s="3"/>
      <c r="H18" s="3"/>
      <c r="I18" s="6">
        <f t="shared" si="1"/>
        <v>18</v>
      </c>
      <c r="J18" s="3"/>
      <c r="K18" s="3"/>
      <c r="L18" s="3"/>
      <c r="N18" s="3">
        <f t="shared" si="2"/>
        <v>0</v>
      </c>
      <c r="O18" s="3">
        <f t="shared" si="3"/>
        <v>0</v>
      </c>
      <c r="P18" s="3">
        <f t="shared" si="4"/>
        <v>0</v>
      </c>
    </row>
    <row r="19" spans="1:21" ht="18" customHeight="1" thickTop="1">
      <c r="A19" s="18" t="s">
        <v>45</v>
      </c>
      <c r="B19" s="13" t="s">
        <v>30</v>
      </c>
      <c r="C19" s="13" t="s">
        <v>30</v>
      </c>
      <c r="D19" s="13" t="s">
        <v>30</v>
      </c>
      <c r="E19" s="29">
        <f t="shared" si="0"/>
        <v>19</v>
      </c>
      <c r="F19" s="41">
        <v>0</v>
      </c>
      <c r="G19" s="28">
        <v>0</v>
      </c>
      <c r="H19" s="41">
        <v>0</v>
      </c>
      <c r="I19" s="29">
        <f t="shared" si="1"/>
        <v>19</v>
      </c>
      <c r="J19" s="41">
        <v>65612091</v>
      </c>
      <c r="K19" s="28">
        <v>0</v>
      </c>
      <c r="L19" s="41">
        <v>65612091</v>
      </c>
      <c r="N19" s="4">
        <f t="shared" si="2"/>
        <v>65612091</v>
      </c>
      <c r="O19" s="4">
        <f t="shared" si="3"/>
        <v>0</v>
      </c>
      <c r="P19" s="4">
        <f t="shared" si="4"/>
        <v>65612091</v>
      </c>
    </row>
    <row r="20" spans="1:21" ht="18" customHeight="1" thickBot="1">
      <c r="A20" s="18" t="s">
        <v>46</v>
      </c>
      <c r="B20" s="13" t="s">
        <v>30</v>
      </c>
      <c r="C20" s="13" t="s">
        <v>30</v>
      </c>
      <c r="D20" s="13" t="s">
        <v>30</v>
      </c>
      <c r="E20" s="29">
        <f t="shared" si="0"/>
        <v>20</v>
      </c>
      <c r="F20" s="43">
        <v>0</v>
      </c>
      <c r="G20" s="28">
        <v>0</v>
      </c>
      <c r="H20" s="43">
        <v>0</v>
      </c>
      <c r="I20" s="29">
        <f t="shared" si="1"/>
        <v>20</v>
      </c>
      <c r="J20" s="43">
        <v>-65612091</v>
      </c>
      <c r="K20" s="28">
        <v>0</v>
      </c>
      <c r="L20" s="43">
        <v>-65612091</v>
      </c>
      <c r="N20" s="4">
        <f t="shared" si="2"/>
        <v>-65612091</v>
      </c>
      <c r="O20" s="4">
        <f t="shared" si="3"/>
        <v>0</v>
      </c>
      <c r="P20" s="4">
        <f t="shared" si="4"/>
        <v>-65612091</v>
      </c>
    </row>
    <row r="21" spans="1:21" ht="18" customHeight="1" thickTop="1">
      <c r="A21" s="17" t="s">
        <v>0</v>
      </c>
      <c r="B21" s="12"/>
      <c r="C21" s="12"/>
      <c r="D21" s="12"/>
      <c r="E21" s="6">
        <f t="shared" si="0"/>
        <v>21</v>
      </c>
      <c r="F21" s="3"/>
      <c r="G21" s="3"/>
      <c r="H21" s="3"/>
      <c r="I21" s="6">
        <f t="shared" si="1"/>
        <v>21</v>
      </c>
      <c r="J21" s="3"/>
      <c r="K21" s="3"/>
      <c r="L21" s="3"/>
      <c r="N21" s="3">
        <f t="shared" si="2"/>
        <v>0</v>
      </c>
      <c r="O21" s="3">
        <f t="shared" si="3"/>
        <v>0</v>
      </c>
      <c r="P21" s="3">
        <f t="shared" si="4"/>
        <v>0</v>
      </c>
    </row>
    <row r="22" spans="1:21" ht="18" customHeight="1">
      <c r="A22" s="17" t="s">
        <v>50</v>
      </c>
      <c r="B22" s="12" t="s">
        <v>5</v>
      </c>
      <c r="C22" s="12" t="s">
        <v>5</v>
      </c>
      <c r="D22" s="12" t="s">
        <v>5</v>
      </c>
      <c r="E22" s="6">
        <f t="shared" si="0"/>
        <v>22</v>
      </c>
      <c r="F22" s="3">
        <v>89697903</v>
      </c>
      <c r="G22" s="3">
        <v>0</v>
      </c>
      <c r="H22" s="3">
        <v>89697903</v>
      </c>
      <c r="I22" s="6">
        <f t="shared" si="1"/>
        <v>22</v>
      </c>
      <c r="J22" s="3">
        <v>89697903</v>
      </c>
      <c r="K22" s="3">
        <v>0</v>
      </c>
      <c r="L22" s="3">
        <v>89697903</v>
      </c>
      <c r="N22" s="3">
        <f t="shared" si="2"/>
        <v>0</v>
      </c>
      <c r="O22" s="3">
        <f t="shared" si="3"/>
        <v>0</v>
      </c>
      <c r="P22" s="3">
        <f t="shared" si="4"/>
        <v>0</v>
      </c>
      <c r="S22" s="27"/>
      <c r="T22" s="27"/>
      <c r="U22" s="27"/>
    </row>
    <row r="23" spans="1:21" ht="18" customHeight="1" thickBot="1">
      <c r="A23" s="38" t="s">
        <v>51</v>
      </c>
      <c r="B23" s="33" t="s">
        <v>5</v>
      </c>
      <c r="C23" s="33" t="s">
        <v>5</v>
      </c>
      <c r="D23" s="33" t="s">
        <v>5</v>
      </c>
      <c r="E23" s="6">
        <f t="shared" si="0"/>
        <v>23</v>
      </c>
      <c r="F23" s="5">
        <f>45645609+11327598-4173291  +  3294200+8564140  -3294200-1587595+4165234+25000+1536394</f>
        <v>65503089</v>
      </c>
      <c r="G23" s="5">
        <v>-2184000</v>
      </c>
      <c r="H23" s="5">
        <f>43461609+11327598-4173291  +  3294200+25000+8564140  -3294200-1587595+4165234+1536394</f>
        <v>63319089</v>
      </c>
      <c r="I23" s="6">
        <f t="shared" si="1"/>
        <v>23</v>
      </c>
      <c r="J23" s="5">
        <v>65503089</v>
      </c>
      <c r="K23" s="5">
        <v>-2184000</v>
      </c>
      <c r="L23" s="5">
        <v>63319089</v>
      </c>
      <c r="N23" s="5">
        <f t="shared" si="2"/>
        <v>0</v>
      </c>
      <c r="O23" s="5">
        <f t="shared" si="3"/>
        <v>0</v>
      </c>
      <c r="P23" s="5">
        <f t="shared" si="4"/>
        <v>0</v>
      </c>
      <c r="R23" s="27"/>
      <c r="S23" s="27"/>
      <c r="T23" s="27"/>
      <c r="U23" s="27"/>
    </row>
    <row r="24" spans="1:21" ht="18" customHeight="1" thickTop="1">
      <c r="A24" s="17" t="s">
        <v>21</v>
      </c>
      <c r="B24" s="12" t="s">
        <v>18</v>
      </c>
      <c r="C24" s="12" t="s">
        <v>18</v>
      </c>
      <c r="D24" s="12" t="s">
        <v>18</v>
      </c>
      <c r="E24" s="6">
        <f t="shared" si="0"/>
        <v>24</v>
      </c>
      <c r="F24" s="3">
        <f>SUM(F8:F23)</f>
        <v>79072184</v>
      </c>
      <c r="G24" s="3">
        <f>SUM(G8:G23)</f>
        <v>0</v>
      </c>
      <c r="H24" s="3">
        <f>SUM(H8:H23)</f>
        <v>79072184</v>
      </c>
      <c r="I24" s="6">
        <f t="shared" si="1"/>
        <v>24</v>
      </c>
      <c r="J24" s="3">
        <f>SUM(J8:J23)</f>
        <v>79072184</v>
      </c>
      <c r="K24" s="3">
        <f>SUM(K8:K23)</f>
        <v>0</v>
      </c>
      <c r="L24" s="3">
        <f>SUM(L8:L23)</f>
        <v>79072184</v>
      </c>
      <c r="N24" s="3">
        <f t="shared" si="2"/>
        <v>0</v>
      </c>
      <c r="O24" s="3">
        <f t="shared" si="3"/>
        <v>0</v>
      </c>
      <c r="P24" s="3">
        <f t="shared" si="4"/>
        <v>0</v>
      </c>
      <c r="R24" s="27"/>
      <c r="S24" s="27"/>
      <c r="T24" s="27"/>
      <c r="U24" s="27"/>
    </row>
    <row r="25" spans="1:21" ht="18" customHeight="1" thickBot="1">
      <c r="A25" s="19" t="s">
        <v>32</v>
      </c>
      <c r="B25" s="14" t="s">
        <v>19</v>
      </c>
      <c r="C25" s="14" t="s">
        <v>19</v>
      </c>
      <c r="D25" s="14" t="s">
        <v>19</v>
      </c>
      <c r="E25" s="6">
        <f t="shared" si="0"/>
        <v>25</v>
      </c>
      <c r="F25" s="8">
        <v>-6597500</v>
      </c>
      <c r="G25" s="8">
        <f t="shared" ref="G25" si="9">-F25+H25</f>
        <v>0</v>
      </c>
      <c r="H25" s="8">
        <v>-6597500</v>
      </c>
      <c r="I25" s="6">
        <f t="shared" si="1"/>
        <v>25</v>
      </c>
      <c r="J25" s="8">
        <v>-6597500</v>
      </c>
      <c r="K25" s="8">
        <f t="shared" ref="K25" si="10">-J25+L25</f>
        <v>0</v>
      </c>
      <c r="L25" s="8">
        <v>-6597500</v>
      </c>
      <c r="N25" s="8">
        <f t="shared" si="2"/>
        <v>0</v>
      </c>
      <c r="O25" s="8">
        <f t="shared" si="3"/>
        <v>0</v>
      </c>
      <c r="P25" s="8">
        <f t="shared" si="4"/>
        <v>0</v>
      </c>
      <c r="R25" s="27"/>
      <c r="S25" s="27"/>
      <c r="T25" s="27"/>
      <c r="U25" s="27"/>
    </row>
    <row r="26" spans="1:21" ht="18" customHeight="1" thickTop="1">
      <c r="A26" s="20" t="s">
        <v>31</v>
      </c>
      <c r="B26" s="15" t="s">
        <v>17</v>
      </c>
      <c r="C26" s="15" t="s">
        <v>17</v>
      </c>
      <c r="D26" s="15" t="s">
        <v>17</v>
      </c>
      <c r="E26" s="6">
        <f t="shared" si="0"/>
        <v>26</v>
      </c>
      <c r="F26" s="9">
        <f>SUM(F24:F25)</f>
        <v>72474684</v>
      </c>
      <c r="G26" s="9">
        <f>SUM(G24:G25)</f>
        <v>0</v>
      </c>
      <c r="H26" s="9">
        <f>SUM(H24:H25)</f>
        <v>72474684</v>
      </c>
      <c r="I26" s="6">
        <f t="shared" si="1"/>
        <v>26</v>
      </c>
      <c r="J26" s="9">
        <f>SUM(J24:J25)</f>
        <v>72474684</v>
      </c>
      <c r="K26" s="9">
        <f>SUM(K24:K25)</f>
        <v>0</v>
      </c>
      <c r="L26" s="9">
        <f>SUM(L24:L25)</f>
        <v>72474684</v>
      </c>
      <c r="N26" s="9">
        <f t="shared" si="2"/>
        <v>0</v>
      </c>
      <c r="O26" s="9">
        <f t="shared" si="3"/>
        <v>0</v>
      </c>
      <c r="P26" s="9">
        <f t="shared" si="4"/>
        <v>0</v>
      </c>
      <c r="R26" s="27"/>
      <c r="S26" s="27"/>
      <c r="T26" s="27"/>
      <c r="U26" s="27"/>
    </row>
    <row r="27" spans="1:21" ht="17" customHeight="1">
      <c r="A27" s="1" t="s">
        <v>0</v>
      </c>
      <c r="B27" s="1"/>
      <c r="E27" s="6">
        <f t="shared" si="0"/>
        <v>27</v>
      </c>
      <c r="F27" s="25"/>
      <c r="G27" s="48" t="s">
        <v>62</v>
      </c>
      <c r="H27" s="25"/>
      <c r="I27" s="6">
        <f t="shared" si="1"/>
        <v>27</v>
      </c>
      <c r="K27" s="48" t="s">
        <v>62</v>
      </c>
    </row>
    <row r="28" spans="1:21" ht="18" customHeight="1">
      <c r="A28" s="7" t="s">
        <v>12</v>
      </c>
      <c r="B28" s="7" t="s">
        <v>8</v>
      </c>
      <c r="C28" s="7" t="s">
        <v>29</v>
      </c>
      <c r="D28" s="7" t="s">
        <v>7</v>
      </c>
      <c r="E28" s="6">
        <f t="shared" si="0"/>
        <v>28</v>
      </c>
      <c r="F28" s="7" t="s">
        <v>9</v>
      </c>
      <c r="G28" s="7" t="s">
        <v>11</v>
      </c>
      <c r="H28" s="7" t="s">
        <v>6</v>
      </c>
      <c r="I28" s="6">
        <f t="shared" si="1"/>
        <v>28</v>
      </c>
      <c r="J28" s="7" t="s">
        <v>25</v>
      </c>
      <c r="K28" s="7" t="s">
        <v>26</v>
      </c>
      <c r="L28" s="7" t="s">
        <v>27</v>
      </c>
    </row>
    <row r="29" spans="1:21" ht="19" customHeight="1">
      <c r="A29" s="257" t="s">
        <v>190</v>
      </c>
      <c r="B29" s="1"/>
      <c r="E29" s="6">
        <f t="shared" si="0"/>
        <v>29</v>
      </c>
      <c r="F29" s="259" t="str">
        <f ca="1">"©"&amp;RIGHT("0"&amp;MONTH(NOW()),2)&amp;"/"&amp;RIGHT("0"&amp;DAY(NOW()),2)&amp;"/"&amp;YEAR(NOW())&amp;" LAWRENCE GERARD BRUNN, CPA (PA), MBA"</f>
        <v>©05/25/2025 LAWRENCE GERARD BRUNN, CPA (PA), MBA</v>
      </c>
      <c r="G29" s="259"/>
      <c r="H29" s="259"/>
      <c r="I29" s="259"/>
      <c r="J29" s="259"/>
      <c r="K29" s="259"/>
      <c r="L29" s="259"/>
    </row>
    <row r="30" spans="1:21" ht="17" customHeight="1">
      <c r="A30" s="258"/>
      <c r="B30" s="1"/>
      <c r="E30" s="6">
        <f t="shared" si="0"/>
        <v>30</v>
      </c>
      <c r="F30" s="260" t="s">
        <v>196</v>
      </c>
      <c r="G30" s="261"/>
      <c r="H30" s="261"/>
      <c r="I30" s="261"/>
      <c r="J30" s="261"/>
      <c r="K30" s="261"/>
      <c r="L30" s="262"/>
      <c r="N30" s="10" t="s">
        <v>10</v>
      </c>
      <c r="O30" s="10" t="s">
        <v>13</v>
      </c>
      <c r="P30" s="10" t="s">
        <v>14</v>
      </c>
    </row>
    <row r="31" spans="1:21" ht="17" customHeight="1">
      <c r="A31" s="39" t="s">
        <v>54</v>
      </c>
      <c r="B31" s="56" t="s">
        <v>2</v>
      </c>
      <c r="E31" s="6">
        <f t="shared" si="0"/>
        <v>31</v>
      </c>
      <c r="F31" s="11" t="s">
        <v>23</v>
      </c>
      <c r="G31" s="11" t="s">
        <v>13</v>
      </c>
      <c r="H31" s="11" t="s">
        <v>24</v>
      </c>
      <c r="I31" s="6">
        <f>I28+3</f>
        <v>31</v>
      </c>
      <c r="J31" s="11" t="s">
        <v>23</v>
      </c>
      <c r="K31" s="11" t="s">
        <v>13</v>
      </c>
      <c r="L31" s="11" t="s">
        <v>24</v>
      </c>
      <c r="N31" s="11" t="s">
        <v>16</v>
      </c>
      <c r="O31" s="11" t="s">
        <v>20</v>
      </c>
      <c r="P31" s="11" t="s">
        <v>15</v>
      </c>
    </row>
    <row r="32" spans="1:21" ht="18" customHeight="1">
      <c r="A32" s="37" t="s">
        <v>0</v>
      </c>
      <c r="B32" s="34" t="s">
        <v>28</v>
      </c>
      <c r="E32" s="6">
        <f t="shared" si="0"/>
        <v>32</v>
      </c>
      <c r="F32" s="3">
        <f t="shared" ref="F32:H37" si="11">SUMIF($B$8:$B$23,$B32,F$8:F$23)</f>
        <v>0</v>
      </c>
      <c r="G32" s="3">
        <f t="shared" si="11"/>
        <v>0</v>
      </c>
      <c r="H32" s="3">
        <f t="shared" si="11"/>
        <v>0</v>
      </c>
      <c r="I32" s="6">
        <f t="shared" ref="I32:I64" si="12">I31+1</f>
        <v>32</v>
      </c>
      <c r="J32" s="3">
        <f t="shared" ref="J32:L37" si="13">SUMIF($B$8:$B$23,$B32,J$8:J$23)</f>
        <v>0</v>
      </c>
      <c r="K32" s="3">
        <f t="shared" si="13"/>
        <v>0</v>
      </c>
      <c r="L32" s="3">
        <f t="shared" si="13"/>
        <v>0</v>
      </c>
      <c r="N32" s="3">
        <f t="shared" ref="N32" si="14">J32-F32</f>
        <v>0</v>
      </c>
      <c r="O32" s="3">
        <f t="shared" ref="O32" si="15">K32-G32</f>
        <v>0</v>
      </c>
      <c r="P32" s="3">
        <f t="shared" ref="P32" si="16">L32-H32</f>
        <v>0</v>
      </c>
    </row>
    <row r="33" spans="1:16" ht="18" customHeight="1">
      <c r="A33" s="37" t="s">
        <v>0</v>
      </c>
      <c r="B33" s="12" t="s">
        <v>4</v>
      </c>
      <c r="E33" s="6">
        <f t="shared" si="0"/>
        <v>33</v>
      </c>
      <c r="F33" s="3">
        <f t="shared" si="11"/>
        <v>1235694552</v>
      </c>
      <c r="G33" s="3">
        <f t="shared" si="11"/>
        <v>285582</v>
      </c>
      <c r="H33" s="3">
        <f t="shared" si="11"/>
        <v>1235980134</v>
      </c>
      <c r="I33" s="6">
        <f t="shared" si="12"/>
        <v>33</v>
      </c>
      <c r="J33" s="3">
        <f t="shared" si="13"/>
        <v>1235694552</v>
      </c>
      <c r="K33" s="3">
        <f t="shared" si="13"/>
        <v>285582</v>
      </c>
      <c r="L33" s="3">
        <f t="shared" si="13"/>
        <v>1235980134</v>
      </c>
      <c r="N33" s="3">
        <f>J33-F33</f>
        <v>0</v>
      </c>
      <c r="O33" s="3">
        <f t="shared" ref="O33:O40" si="17">K33-G33</f>
        <v>0</v>
      </c>
      <c r="P33" s="3">
        <f t="shared" ref="P33:P40" si="18">L33-H33</f>
        <v>0</v>
      </c>
    </row>
    <row r="34" spans="1:16" ht="18" customHeight="1">
      <c r="A34" s="40" t="s">
        <v>55</v>
      </c>
      <c r="B34" s="13" t="s">
        <v>30</v>
      </c>
      <c r="C34" s="28"/>
      <c r="D34" s="28"/>
      <c r="E34" s="29">
        <f t="shared" si="0"/>
        <v>34</v>
      </c>
      <c r="F34" s="4">
        <f t="shared" si="11"/>
        <v>0</v>
      </c>
      <c r="G34" s="4">
        <f t="shared" si="11"/>
        <v>0</v>
      </c>
      <c r="H34" s="4">
        <f t="shared" si="11"/>
        <v>0</v>
      </c>
      <c r="I34" s="29">
        <f t="shared" si="12"/>
        <v>34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N34" s="4">
        <f>J34-F34</f>
        <v>0</v>
      </c>
      <c r="O34" s="4">
        <f>K34-G34</f>
        <v>0</v>
      </c>
      <c r="P34" s="4">
        <f>L34-H34</f>
        <v>0</v>
      </c>
    </row>
    <row r="35" spans="1:16" ht="18" customHeight="1">
      <c r="A35" s="40" t="s">
        <v>41</v>
      </c>
      <c r="B35" s="12" t="s">
        <v>22</v>
      </c>
      <c r="E35" s="6">
        <f t="shared" si="0"/>
        <v>35</v>
      </c>
      <c r="F35" s="3">
        <f t="shared" si="11"/>
        <v>0</v>
      </c>
      <c r="G35" s="3">
        <f t="shared" si="11"/>
        <v>0</v>
      </c>
      <c r="H35" s="3">
        <f t="shared" si="11"/>
        <v>0</v>
      </c>
      <c r="I35" s="6">
        <f t="shared" si="12"/>
        <v>35</v>
      </c>
      <c r="J35" s="3">
        <f t="shared" si="13"/>
        <v>0</v>
      </c>
      <c r="K35" s="3">
        <f t="shared" si="13"/>
        <v>0</v>
      </c>
      <c r="L35" s="3">
        <f t="shared" si="13"/>
        <v>0</v>
      </c>
      <c r="N35" s="3">
        <f t="shared" ref="N35:N40" si="19">J35-F35</f>
        <v>0</v>
      </c>
      <c r="O35" s="3">
        <f t="shared" si="17"/>
        <v>0</v>
      </c>
      <c r="P35" s="3">
        <f t="shared" si="18"/>
        <v>0</v>
      </c>
    </row>
    <row r="36" spans="1:16" ht="18" customHeight="1">
      <c r="A36" s="268" t="s">
        <v>197</v>
      </c>
      <c r="B36" s="12" t="s">
        <v>3</v>
      </c>
      <c r="E36" s="6">
        <f t="shared" si="0"/>
        <v>36</v>
      </c>
      <c r="F36" s="3">
        <f t="shared" si="11"/>
        <v>-1311823360</v>
      </c>
      <c r="G36" s="3">
        <f t="shared" si="11"/>
        <v>1898418</v>
      </c>
      <c r="H36" s="3">
        <f t="shared" si="11"/>
        <v>-1309924942</v>
      </c>
      <c r="I36" s="6">
        <f t="shared" si="12"/>
        <v>36</v>
      </c>
      <c r="J36" s="3">
        <f t="shared" si="13"/>
        <v>-1311823360</v>
      </c>
      <c r="K36" s="3">
        <f t="shared" si="13"/>
        <v>1898418</v>
      </c>
      <c r="L36" s="3">
        <f t="shared" si="13"/>
        <v>-1309924942</v>
      </c>
      <c r="N36" s="3">
        <f t="shared" si="19"/>
        <v>0</v>
      </c>
      <c r="O36" s="3">
        <f t="shared" si="17"/>
        <v>0</v>
      </c>
      <c r="P36" s="3">
        <f t="shared" si="18"/>
        <v>0</v>
      </c>
    </row>
    <row r="37" spans="1:16" ht="18" customHeight="1" thickBot="1">
      <c r="A37" s="268"/>
      <c r="B37" s="33" t="s">
        <v>5</v>
      </c>
      <c r="E37" s="6">
        <f t="shared" si="0"/>
        <v>37</v>
      </c>
      <c r="F37" s="3">
        <f t="shared" si="11"/>
        <v>155200992</v>
      </c>
      <c r="G37" s="3">
        <f t="shared" si="11"/>
        <v>-2184000</v>
      </c>
      <c r="H37" s="3">
        <f t="shared" si="11"/>
        <v>153016992</v>
      </c>
      <c r="I37" s="6">
        <f t="shared" si="12"/>
        <v>37</v>
      </c>
      <c r="J37" s="3">
        <f t="shared" si="13"/>
        <v>155200992</v>
      </c>
      <c r="K37" s="3">
        <f t="shared" si="13"/>
        <v>-2184000</v>
      </c>
      <c r="L37" s="3">
        <f t="shared" si="13"/>
        <v>153016992</v>
      </c>
      <c r="N37" s="3">
        <f t="shared" si="19"/>
        <v>0</v>
      </c>
      <c r="O37" s="3">
        <f t="shared" si="17"/>
        <v>0</v>
      </c>
      <c r="P37" s="3">
        <f t="shared" si="18"/>
        <v>0</v>
      </c>
    </row>
    <row r="38" spans="1:16" ht="18" customHeight="1" thickTop="1">
      <c r="A38" s="268"/>
      <c r="B38" s="36" t="s">
        <v>18</v>
      </c>
      <c r="E38" s="6">
        <f t="shared" si="0"/>
        <v>38</v>
      </c>
      <c r="F38" s="21">
        <f>SUM(F32:F37)</f>
        <v>79072184</v>
      </c>
      <c r="G38" s="21">
        <f>SUM(G32:G37)</f>
        <v>0</v>
      </c>
      <c r="H38" s="21">
        <f>SUM(H32:H37)</f>
        <v>79072184</v>
      </c>
      <c r="I38" s="6">
        <f t="shared" si="12"/>
        <v>38</v>
      </c>
      <c r="J38" s="21">
        <f>SUM(J32:J37)</f>
        <v>79072184</v>
      </c>
      <c r="K38" s="21">
        <f>SUM(K32:K37)</f>
        <v>0</v>
      </c>
      <c r="L38" s="21">
        <f>SUM(L32:L37)</f>
        <v>79072184</v>
      </c>
      <c r="N38" s="21">
        <f t="shared" si="19"/>
        <v>0</v>
      </c>
      <c r="O38" s="21">
        <f t="shared" si="17"/>
        <v>0</v>
      </c>
      <c r="P38" s="21">
        <f t="shared" si="18"/>
        <v>0</v>
      </c>
    </row>
    <row r="39" spans="1:16" ht="18" customHeight="1" thickBot="1">
      <c r="A39" s="268"/>
      <c r="B39" s="14" t="s">
        <v>19</v>
      </c>
      <c r="E39" s="6">
        <f t="shared" si="0"/>
        <v>39</v>
      </c>
      <c r="F39" s="8">
        <f>SUMIF($B$25:$B$25,$B39,F$25:F$25)</f>
        <v>-6597500</v>
      </c>
      <c r="G39" s="8">
        <f>SUMIF($B$25:$B$25,$B39,G$25:G$25)</f>
        <v>0</v>
      </c>
      <c r="H39" s="8">
        <f>SUMIF($B$25:$B$25,$B39,H$25:H$25)</f>
        <v>-6597500</v>
      </c>
      <c r="I39" s="6">
        <f t="shared" si="12"/>
        <v>39</v>
      </c>
      <c r="J39" s="8">
        <f>SUMIF($B$25:$B$25,$B39,J$25:J$25)</f>
        <v>-6597500</v>
      </c>
      <c r="K39" s="8">
        <f>SUMIF($B$25:$B$25,$B39,K$25:K$25)</f>
        <v>0</v>
      </c>
      <c r="L39" s="8">
        <f>SUMIF($B$25:$B$25,$B39,L$25:L$25)</f>
        <v>-6597500</v>
      </c>
      <c r="N39" s="8">
        <f t="shared" si="19"/>
        <v>0</v>
      </c>
      <c r="O39" s="8">
        <f t="shared" si="17"/>
        <v>0</v>
      </c>
      <c r="P39" s="8">
        <f t="shared" si="18"/>
        <v>0</v>
      </c>
    </row>
    <row r="40" spans="1:16" ht="18" customHeight="1" thickTop="1">
      <c r="A40" s="268"/>
      <c r="B40" s="15" t="s">
        <v>17</v>
      </c>
      <c r="E40" s="6">
        <f t="shared" si="0"/>
        <v>40</v>
      </c>
      <c r="F40" s="9">
        <f>SUM(F38:F39)</f>
        <v>72474684</v>
      </c>
      <c r="G40" s="9">
        <f>SUM(G38:G39)</f>
        <v>0</v>
      </c>
      <c r="H40" s="9">
        <f>SUM(H38:H39)</f>
        <v>72474684</v>
      </c>
      <c r="I40" s="6">
        <f t="shared" si="12"/>
        <v>40</v>
      </c>
      <c r="J40" s="9">
        <f>SUM(J38:J39)</f>
        <v>72474684</v>
      </c>
      <c r="K40" s="9">
        <f>SUM(K38:K39)</f>
        <v>0</v>
      </c>
      <c r="L40" s="9">
        <f>SUM(L38:L39)</f>
        <v>72474684</v>
      </c>
      <c r="N40" s="9">
        <f t="shared" si="19"/>
        <v>0</v>
      </c>
      <c r="O40" s="9">
        <f t="shared" si="17"/>
        <v>0</v>
      </c>
      <c r="P40" s="9">
        <f t="shared" si="18"/>
        <v>0</v>
      </c>
    </row>
    <row r="41" spans="1:16" ht="19" customHeight="1">
      <c r="A41" s="269"/>
      <c r="E41" s="6">
        <f t="shared" si="0"/>
        <v>41</v>
      </c>
      <c r="F41" s="263" t="s">
        <v>37</v>
      </c>
      <c r="G41" s="263"/>
      <c r="H41" s="263"/>
      <c r="I41" s="263"/>
      <c r="J41" s="263"/>
      <c r="K41" s="263"/>
      <c r="L41" s="263"/>
    </row>
    <row r="42" spans="1:16" ht="17" customHeight="1">
      <c r="A42" s="242" t="s">
        <v>53</v>
      </c>
      <c r="E42" s="6">
        <f t="shared" si="0"/>
        <v>42</v>
      </c>
      <c r="F42" s="224" t="s">
        <v>57</v>
      </c>
      <c r="G42" s="225"/>
      <c r="H42" s="225"/>
      <c r="I42" s="225"/>
      <c r="J42" s="225"/>
      <c r="K42" s="225"/>
      <c r="L42" s="226"/>
      <c r="N42" s="10" t="s">
        <v>10</v>
      </c>
      <c r="O42" s="10" t="s">
        <v>13</v>
      </c>
      <c r="P42" s="10" t="s">
        <v>14</v>
      </c>
    </row>
    <row r="43" spans="1:16" ht="17" customHeight="1">
      <c r="A43" s="243"/>
      <c r="B43" s="1"/>
      <c r="C43" s="45" t="s">
        <v>2</v>
      </c>
      <c r="E43" s="6">
        <f t="shared" si="0"/>
        <v>43</v>
      </c>
      <c r="F43" s="24" t="s">
        <v>23</v>
      </c>
      <c r="G43" s="24" t="s">
        <v>13</v>
      </c>
      <c r="H43" s="24" t="s">
        <v>24</v>
      </c>
      <c r="I43" s="6">
        <f>I40+3</f>
        <v>43</v>
      </c>
      <c r="J43" s="24" t="s">
        <v>23</v>
      </c>
      <c r="K43" s="24" t="s">
        <v>13</v>
      </c>
      <c r="L43" s="24" t="s">
        <v>24</v>
      </c>
      <c r="N43" s="11" t="s">
        <v>16</v>
      </c>
      <c r="O43" s="11" t="s">
        <v>20</v>
      </c>
      <c r="P43" s="11" t="s">
        <v>15</v>
      </c>
    </row>
    <row r="44" spans="1:16" ht="18" customHeight="1">
      <c r="A44" s="243"/>
      <c r="C44" s="34" t="s">
        <v>28</v>
      </c>
      <c r="E44" s="6">
        <f t="shared" si="0"/>
        <v>44</v>
      </c>
      <c r="F44" s="3">
        <f t="shared" ref="F44:H49" si="20">SUMIF($C$8:$C$23,$C44,F$8:F$23)</f>
        <v>0</v>
      </c>
      <c r="G44" s="3">
        <f t="shared" si="20"/>
        <v>0</v>
      </c>
      <c r="H44" s="3">
        <f t="shared" si="20"/>
        <v>0</v>
      </c>
      <c r="I44" s="6">
        <f t="shared" si="12"/>
        <v>44</v>
      </c>
      <c r="J44" s="3">
        <f t="shared" ref="J44:L49" si="21">SUMIF($C$8:$C$23,$C44,J$8:J$23)</f>
        <v>0</v>
      </c>
      <c r="K44" s="3">
        <f t="shared" si="21"/>
        <v>0</v>
      </c>
      <c r="L44" s="3">
        <f t="shared" si="21"/>
        <v>0</v>
      </c>
      <c r="N44" s="3">
        <f t="shared" ref="N44" si="22">J44-F44</f>
        <v>0</v>
      </c>
      <c r="O44" s="3">
        <f t="shared" ref="O44" si="23">K44-G44</f>
        <v>0</v>
      </c>
      <c r="P44" s="3">
        <f t="shared" ref="P44" si="24">L44-H44</f>
        <v>0</v>
      </c>
    </row>
    <row r="45" spans="1:16" ht="18" customHeight="1">
      <c r="A45" s="243"/>
      <c r="C45" s="12" t="s">
        <v>4</v>
      </c>
      <c r="E45" s="6">
        <f t="shared" si="0"/>
        <v>45</v>
      </c>
      <c r="F45" s="3">
        <f t="shared" si="20"/>
        <v>1156376489</v>
      </c>
      <c r="G45" s="3">
        <f t="shared" si="20"/>
        <v>285582</v>
      </c>
      <c r="H45" s="3">
        <f t="shared" si="20"/>
        <v>1156662071</v>
      </c>
      <c r="I45" s="6">
        <f t="shared" si="12"/>
        <v>45</v>
      </c>
      <c r="J45" s="3">
        <f t="shared" si="21"/>
        <v>1156376489</v>
      </c>
      <c r="K45" s="3">
        <f t="shared" si="21"/>
        <v>285582</v>
      </c>
      <c r="L45" s="3">
        <f t="shared" si="21"/>
        <v>1156662071</v>
      </c>
      <c r="N45" s="3">
        <f>J45-F45</f>
        <v>0</v>
      </c>
      <c r="O45" s="3">
        <f t="shared" ref="O45:O52" si="25">K45-G45</f>
        <v>0</v>
      </c>
      <c r="P45" s="3">
        <f t="shared" ref="P45:P52" si="26">L45-H45</f>
        <v>0</v>
      </c>
    </row>
    <row r="46" spans="1:16" ht="18" customHeight="1">
      <c r="A46" s="243"/>
      <c r="C46" s="13" t="s">
        <v>30</v>
      </c>
      <c r="D46" s="28"/>
      <c r="E46" s="29">
        <f t="shared" si="0"/>
        <v>46</v>
      </c>
      <c r="F46" s="4">
        <f t="shared" si="20"/>
        <v>-65612091</v>
      </c>
      <c r="G46" s="4">
        <f t="shared" si="20"/>
        <v>0</v>
      </c>
      <c r="H46" s="4">
        <f t="shared" si="20"/>
        <v>-65612091</v>
      </c>
      <c r="I46" s="29">
        <f t="shared" si="12"/>
        <v>46</v>
      </c>
      <c r="J46" s="4">
        <f t="shared" si="21"/>
        <v>-65612091</v>
      </c>
      <c r="K46" s="4">
        <f t="shared" si="21"/>
        <v>0</v>
      </c>
      <c r="L46" s="4">
        <f t="shared" si="21"/>
        <v>-65612091</v>
      </c>
      <c r="N46" s="4">
        <f>J46-F46</f>
        <v>0</v>
      </c>
      <c r="O46" s="4">
        <f>K46-G46</f>
        <v>0</v>
      </c>
      <c r="P46" s="4">
        <f>L46-H46</f>
        <v>0</v>
      </c>
    </row>
    <row r="47" spans="1:16" ht="18" customHeight="1">
      <c r="A47" s="244"/>
      <c r="C47" s="12" t="s">
        <v>22</v>
      </c>
      <c r="E47" s="6">
        <f t="shared" si="0"/>
        <v>47</v>
      </c>
      <c r="F47" s="3">
        <f t="shared" si="20"/>
        <v>144930154</v>
      </c>
      <c r="G47" s="3">
        <f t="shared" si="20"/>
        <v>0</v>
      </c>
      <c r="H47" s="3">
        <f t="shared" si="20"/>
        <v>144930154</v>
      </c>
      <c r="I47" s="6">
        <f t="shared" si="12"/>
        <v>47</v>
      </c>
      <c r="J47" s="3">
        <f t="shared" si="21"/>
        <v>144930154</v>
      </c>
      <c r="K47" s="3">
        <f t="shared" si="21"/>
        <v>0</v>
      </c>
      <c r="L47" s="3">
        <f t="shared" si="21"/>
        <v>144930154</v>
      </c>
      <c r="N47" s="3">
        <f t="shared" ref="N47:N52" si="27">J47-F47</f>
        <v>0</v>
      </c>
      <c r="O47" s="3">
        <f t="shared" si="25"/>
        <v>0</v>
      </c>
      <c r="P47" s="3">
        <f t="shared" si="26"/>
        <v>0</v>
      </c>
    </row>
    <row r="48" spans="1:16" ht="18" customHeight="1" thickBot="1">
      <c r="A48" s="37" t="s">
        <v>0</v>
      </c>
      <c r="C48" s="12" t="s">
        <v>3</v>
      </c>
      <c r="E48" s="6">
        <f t="shared" si="0"/>
        <v>48</v>
      </c>
      <c r="F48" s="3">
        <f t="shared" si="20"/>
        <v>-1311823360</v>
      </c>
      <c r="G48" s="3">
        <f t="shared" si="20"/>
        <v>1898418</v>
      </c>
      <c r="H48" s="3">
        <f t="shared" si="20"/>
        <v>-1309924942</v>
      </c>
      <c r="I48" s="6">
        <f t="shared" si="12"/>
        <v>48</v>
      </c>
      <c r="J48" s="3">
        <f t="shared" si="21"/>
        <v>-1311823360</v>
      </c>
      <c r="K48" s="3">
        <f t="shared" si="21"/>
        <v>1898418</v>
      </c>
      <c r="L48" s="3">
        <f t="shared" si="21"/>
        <v>-1309924942</v>
      </c>
      <c r="N48" s="3">
        <f t="shared" si="27"/>
        <v>0</v>
      </c>
      <c r="O48" s="3">
        <f t="shared" si="25"/>
        <v>0</v>
      </c>
      <c r="P48" s="3">
        <f t="shared" si="26"/>
        <v>0</v>
      </c>
    </row>
    <row r="49" spans="1:16" ht="18" customHeight="1" thickTop="1" thickBot="1">
      <c r="A49" s="254" t="s">
        <v>58</v>
      </c>
      <c r="C49" s="33" t="s">
        <v>5</v>
      </c>
      <c r="E49" s="6">
        <f t="shared" si="0"/>
        <v>49</v>
      </c>
      <c r="F49" s="3">
        <f t="shared" si="20"/>
        <v>155200992</v>
      </c>
      <c r="G49" s="3">
        <f t="shared" si="20"/>
        <v>-2184000</v>
      </c>
      <c r="H49" s="3">
        <f t="shared" si="20"/>
        <v>153016992</v>
      </c>
      <c r="I49" s="6">
        <f t="shared" si="12"/>
        <v>49</v>
      </c>
      <c r="J49" s="3">
        <f t="shared" si="21"/>
        <v>155200992</v>
      </c>
      <c r="K49" s="3">
        <f t="shared" si="21"/>
        <v>-2184000</v>
      </c>
      <c r="L49" s="3">
        <f t="shared" si="21"/>
        <v>153016992</v>
      </c>
      <c r="N49" s="3">
        <f t="shared" si="27"/>
        <v>0</v>
      </c>
      <c r="O49" s="3">
        <f t="shared" si="25"/>
        <v>0</v>
      </c>
      <c r="P49" s="3">
        <f t="shared" si="26"/>
        <v>0</v>
      </c>
    </row>
    <row r="50" spans="1:16" ht="18" customHeight="1" thickTop="1">
      <c r="A50" s="255"/>
      <c r="C50" s="12" t="s">
        <v>18</v>
      </c>
      <c r="E50" s="6">
        <f t="shared" si="0"/>
        <v>50</v>
      </c>
      <c r="F50" s="21">
        <f>SUM(F44:F49)</f>
        <v>79072184</v>
      </c>
      <c r="G50" s="21">
        <f>SUM(G44:G49)</f>
        <v>0</v>
      </c>
      <c r="H50" s="21">
        <f>SUM(H44:H49)</f>
        <v>79072184</v>
      </c>
      <c r="I50" s="6">
        <f t="shared" si="12"/>
        <v>50</v>
      </c>
      <c r="J50" s="21">
        <f>SUM(J44:J49)</f>
        <v>79072184</v>
      </c>
      <c r="K50" s="21">
        <f>SUM(K44:K49)</f>
        <v>0</v>
      </c>
      <c r="L50" s="21">
        <f>SUM(L44:L49)</f>
        <v>79072184</v>
      </c>
      <c r="N50" s="21">
        <f t="shared" si="27"/>
        <v>0</v>
      </c>
      <c r="O50" s="21">
        <f t="shared" si="25"/>
        <v>0</v>
      </c>
      <c r="P50" s="21">
        <f t="shared" si="26"/>
        <v>0</v>
      </c>
    </row>
    <row r="51" spans="1:16" ht="18" customHeight="1" thickBot="1">
      <c r="A51" s="255"/>
      <c r="C51" s="14" t="s">
        <v>19</v>
      </c>
      <c r="E51" s="6">
        <f t="shared" si="0"/>
        <v>51</v>
      </c>
      <c r="F51" s="8">
        <f>SUMIF($C$25:$C$25,$C51,F$25:F$25)</f>
        <v>-6597500</v>
      </c>
      <c r="G51" s="8">
        <f>SUMIF($C$25:$C$25,$C51,G$25:G$25)</f>
        <v>0</v>
      </c>
      <c r="H51" s="8">
        <f>SUMIF($C$25:$C$25,$C51,H$25:H$25)</f>
        <v>-6597500</v>
      </c>
      <c r="I51" s="6">
        <f t="shared" si="12"/>
        <v>51</v>
      </c>
      <c r="J51" s="8">
        <f>SUMIF($C$25:$C$25,$C51,J$25:J$25)</f>
        <v>-6597500</v>
      </c>
      <c r="K51" s="8">
        <f>SUMIF($C$25:$C$25,$C51,K$25:K$25)</f>
        <v>0</v>
      </c>
      <c r="L51" s="8">
        <f>SUMIF($C$25:$C$25,$C51,L$25:L$25)</f>
        <v>-6597500</v>
      </c>
      <c r="N51" s="8">
        <f t="shared" si="27"/>
        <v>0</v>
      </c>
      <c r="O51" s="8">
        <f t="shared" si="25"/>
        <v>0</v>
      </c>
      <c r="P51" s="8">
        <f t="shared" si="26"/>
        <v>0</v>
      </c>
    </row>
    <row r="52" spans="1:16" ht="18" customHeight="1" thickTop="1">
      <c r="A52" s="255"/>
      <c r="C52" s="15" t="s">
        <v>17</v>
      </c>
      <c r="E52" s="6">
        <f t="shared" si="0"/>
        <v>52</v>
      </c>
      <c r="F52" s="9">
        <f>SUM(F50:F51)</f>
        <v>72474684</v>
      </c>
      <c r="G52" s="9">
        <f>SUM(G50:G51)</f>
        <v>0</v>
      </c>
      <c r="H52" s="9">
        <f>SUM(H50:H51)</f>
        <v>72474684</v>
      </c>
      <c r="I52" s="6">
        <f t="shared" si="12"/>
        <v>52</v>
      </c>
      <c r="J52" s="9">
        <f>SUM(J50:J51)</f>
        <v>72474684</v>
      </c>
      <c r="K52" s="9">
        <f>SUM(K50:K51)</f>
        <v>0</v>
      </c>
      <c r="L52" s="9">
        <f>SUM(L50:L51)</f>
        <v>72474684</v>
      </c>
      <c r="N52" s="9">
        <f t="shared" si="27"/>
        <v>0</v>
      </c>
      <c r="O52" s="9">
        <f t="shared" si="25"/>
        <v>0</v>
      </c>
      <c r="P52" s="9">
        <f t="shared" si="26"/>
        <v>0</v>
      </c>
    </row>
    <row r="53" spans="1:16" ht="19" customHeight="1">
      <c r="A53" s="255"/>
      <c r="E53" s="6">
        <f t="shared" si="0"/>
        <v>53</v>
      </c>
      <c r="F53" s="264" t="s">
        <v>36</v>
      </c>
      <c r="G53" s="264"/>
      <c r="H53" s="264"/>
      <c r="I53" s="264"/>
      <c r="J53" s="264"/>
      <c r="K53" s="264"/>
      <c r="L53" s="264"/>
    </row>
    <row r="54" spans="1:16" ht="17" customHeight="1" thickBot="1">
      <c r="A54" s="256"/>
      <c r="E54" s="6">
        <f t="shared" si="0"/>
        <v>54</v>
      </c>
      <c r="F54" s="236" t="s">
        <v>59</v>
      </c>
      <c r="G54" s="237"/>
      <c r="H54" s="237"/>
      <c r="I54" s="237"/>
      <c r="J54" s="237"/>
      <c r="K54" s="237"/>
      <c r="L54" s="238"/>
      <c r="N54" s="10" t="s">
        <v>10</v>
      </c>
      <c r="O54" s="10" t="s">
        <v>13</v>
      </c>
      <c r="P54" s="10" t="s">
        <v>14</v>
      </c>
    </row>
    <row r="55" spans="1:16" ht="17" customHeight="1" thickTop="1">
      <c r="A55" s="37" t="s">
        <v>0</v>
      </c>
      <c r="D55" s="46" t="s">
        <v>2</v>
      </c>
      <c r="E55" s="6">
        <f t="shared" si="0"/>
        <v>55</v>
      </c>
      <c r="F55" s="24" t="s">
        <v>23</v>
      </c>
      <c r="G55" s="24" t="s">
        <v>13</v>
      </c>
      <c r="H55" s="24" t="s">
        <v>24</v>
      </c>
      <c r="I55" s="6">
        <f>I52+3</f>
        <v>55</v>
      </c>
      <c r="J55" s="24" t="s">
        <v>23</v>
      </c>
      <c r="K55" s="24" t="s">
        <v>13</v>
      </c>
      <c r="L55" s="24" t="s">
        <v>24</v>
      </c>
      <c r="N55" s="11" t="s">
        <v>16</v>
      </c>
      <c r="O55" s="11" t="s">
        <v>20</v>
      </c>
      <c r="P55" s="11" t="s">
        <v>15</v>
      </c>
    </row>
    <row r="56" spans="1:16" ht="18" customHeight="1">
      <c r="A56" s="44" t="s">
        <v>38</v>
      </c>
      <c r="B56" s="35" t="s">
        <v>28</v>
      </c>
      <c r="C56" s="26" t="s">
        <v>56</v>
      </c>
      <c r="D56" s="34" t="s">
        <v>28</v>
      </c>
      <c r="E56" s="6">
        <f t="shared" si="0"/>
        <v>56</v>
      </c>
      <c r="F56" s="23">
        <f t="shared" ref="F56:H61" si="28">SUMIF($D$8:$D$23,$D56,F$8:F$23)</f>
        <v>-65612091</v>
      </c>
      <c r="G56" s="3">
        <f t="shared" si="28"/>
        <v>0</v>
      </c>
      <c r="H56" s="23">
        <f t="shared" si="28"/>
        <v>-65612091</v>
      </c>
      <c r="I56" s="6">
        <f t="shared" si="12"/>
        <v>56</v>
      </c>
      <c r="J56" s="23">
        <f t="shared" ref="J56:L61" si="29">SUMIF($D$8:$D$23,$D56,J$8:J$23)</f>
        <v>-65612091</v>
      </c>
      <c r="K56" s="3">
        <f t="shared" si="29"/>
        <v>0</v>
      </c>
      <c r="L56" s="23">
        <f t="shared" si="29"/>
        <v>-65612091</v>
      </c>
      <c r="N56" s="3">
        <f>J56-F56</f>
        <v>0</v>
      </c>
      <c r="O56" s="3">
        <f>K56-G56</f>
        <v>0</v>
      </c>
      <c r="P56" s="3">
        <f>L56-H56</f>
        <v>0</v>
      </c>
    </row>
    <row r="57" spans="1:16" ht="18" customHeight="1" thickBot="1">
      <c r="A57" s="240" t="s">
        <v>175</v>
      </c>
      <c r="D57" s="12" t="s">
        <v>4</v>
      </c>
      <c r="E57" s="6">
        <f t="shared" si="0"/>
        <v>57</v>
      </c>
      <c r="F57" s="3">
        <f t="shared" si="28"/>
        <v>1156376489</v>
      </c>
      <c r="G57" s="3">
        <f t="shared" si="28"/>
        <v>285582</v>
      </c>
      <c r="H57" s="3">
        <f t="shared" si="28"/>
        <v>1156662071</v>
      </c>
      <c r="I57" s="6">
        <f t="shared" si="12"/>
        <v>57</v>
      </c>
      <c r="J57" s="3">
        <f t="shared" si="29"/>
        <v>1156376489</v>
      </c>
      <c r="K57" s="3">
        <f t="shared" si="29"/>
        <v>285582</v>
      </c>
      <c r="L57" s="3">
        <f t="shared" si="29"/>
        <v>1156662071</v>
      </c>
      <c r="N57" s="3">
        <f>J57-F57</f>
        <v>0</v>
      </c>
      <c r="O57" s="3">
        <f t="shared" ref="O57:O64" si="30">K57-G57</f>
        <v>0</v>
      </c>
      <c r="P57" s="3">
        <f t="shared" ref="P57:P64" si="31">L57-H57</f>
        <v>0</v>
      </c>
    </row>
    <row r="58" spans="1:16" ht="18" customHeight="1" thickTop="1">
      <c r="A58" s="241"/>
      <c r="B58" s="162"/>
      <c r="C58" s="164" t="s">
        <v>176</v>
      </c>
      <c r="D58" s="186" t="s">
        <v>30</v>
      </c>
      <c r="E58" s="187">
        <f t="shared" si="0"/>
        <v>58</v>
      </c>
      <c r="F58" s="28">
        <f t="shared" si="28"/>
        <v>-65612091</v>
      </c>
      <c r="G58" s="41">
        <f t="shared" si="28"/>
        <v>65612091</v>
      </c>
      <c r="H58" s="41">
        <f t="shared" si="28"/>
        <v>0</v>
      </c>
      <c r="I58" s="29">
        <f t="shared" si="12"/>
        <v>58</v>
      </c>
      <c r="J58" s="30">
        <f t="shared" si="29"/>
        <v>-65612091</v>
      </c>
      <c r="K58" s="41">
        <f t="shared" si="29"/>
        <v>0</v>
      </c>
      <c r="L58" s="41">
        <f t="shared" si="29"/>
        <v>-65612091</v>
      </c>
      <c r="N58" s="4">
        <f t="shared" ref="N58" si="32">J58-F58</f>
        <v>0</v>
      </c>
      <c r="O58" s="4">
        <f t="shared" ref="O58" si="33">K58-G58</f>
        <v>-65612091</v>
      </c>
      <c r="P58" s="4">
        <f t="shared" ref="P58" si="34">L58-H58</f>
        <v>-65612091</v>
      </c>
    </row>
    <row r="59" spans="1:16" ht="18" customHeight="1" thickBot="1">
      <c r="A59" s="241"/>
      <c r="B59" s="162"/>
      <c r="C59" s="164" t="s">
        <v>177</v>
      </c>
      <c r="D59" s="188" t="s">
        <v>22</v>
      </c>
      <c r="E59" s="189">
        <f t="shared" si="0"/>
        <v>59</v>
      </c>
      <c r="F59" s="1">
        <f t="shared" si="28"/>
        <v>210542245</v>
      </c>
      <c r="G59" s="42">
        <f t="shared" si="28"/>
        <v>-65612091</v>
      </c>
      <c r="H59" s="42">
        <f t="shared" si="28"/>
        <v>144930154</v>
      </c>
      <c r="I59" s="6">
        <f t="shared" si="12"/>
        <v>59</v>
      </c>
      <c r="J59" s="31">
        <f t="shared" si="29"/>
        <v>210542245</v>
      </c>
      <c r="K59" s="42">
        <f t="shared" si="29"/>
        <v>0</v>
      </c>
      <c r="L59" s="42">
        <f t="shared" si="29"/>
        <v>210542245</v>
      </c>
      <c r="N59" s="3">
        <f t="shared" ref="N59:N64" si="35">J59-F59</f>
        <v>0</v>
      </c>
      <c r="O59" s="3">
        <f t="shared" si="30"/>
        <v>65612091</v>
      </c>
      <c r="P59" s="3">
        <f t="shared" si="31"/>
        <v>65612091</v>
      </c>
    </row>
    <row r="60" spans="1:16" ht="18" customHeight="1" thickTop="1">
      <c r="A60" s="241"/>
      <c r="B60" s="162"/>
      <c r="C60" s="164" t="s">
        <v>178</v>
      </c>
      <c r="D60" s="12" t="s">
        <v>3</v>
      </c>
      <c r="E60" s="6">
        <f t="shared" si="0"/>
        <v>60</v>
      </c>
      <c r="F60" s="3">
        <f t="shared" si="28"/>
        <v>-1311823360</v>
      </c>
      <c r="G60" s="3">
        <f t="shared" si="28"/>
        <v>1898418</v>
      </c>
      <c r="H60" s="3">
        <f t="shared" si="28"/>
        <v>-1309924942</v>
      </c>
      <c r="I60" s="6">
        <f t="shared" si="12"/>
        <v>60</v>
      </c>
      <c r="J60" s="3">
        <f t="shared" si="29"/>
        <v>-1311823360</v>
      </c>
      <c r="K60" s="3">
        <f t="shared" si="29"/>
        <v>1898418</v>
      </c>
      <c r="L60" s="3">
        <f t="shared" si="29"/>
        <v>-1309924942</v>
      </c>
      <c r="N60" s="3">
        <f t="shared" si="35"/>
        <v>0</v>
      </c>
      <c r="O60" s="3">
        <f t="shared" si="30"/>
        <v>0</v>
      </c>
      <c r="P60" s="3">
        <f t="shared" si="31"/>
        <v>0</v>
      </c>
    </row>
    <row r="61" spans="1:16" ht="18" customHeight="1" thickBot="1">
      <c r="A61" s="241"/>
      <c r="B61" s="162"/>
      <c r="C61" s="164" t="s">
        <v>179</v>
      </c>
      <c r="D61" s="33" t="s">
        <v>5</v>
      </c>
      <c r="E61" s="6">
        <f t="shared" si="0"/>
        <v>61</v>
      </c>
      <c r="F61" s="3">
        <f t="shared" si="28"/>
        <v>155200992</v>
      </c>
      <c r="G61" s="3">
        <f t="shared" si="28"/>
        <v>-2184000</v>
      </c>
      <c r="H61" s="3">
        <f t="shared" si="28"/>
        <v>153016992</v>
      </c>
      <c r="I61" s="6">
        <f t="shared" si="12"/>
        <v>61</v>
      </c>
      <c r="J61" s="3">
        <f t="shared" si="29"/>
        <v>155200992</v>
      </c>
      <c r="K61" s="3">
        <f t="shared" si="29"/>
        <v>-2184000</v>
      </c>
      <c r="L61" s="3">
        <f t="shared" si="29"/>
        <v>153016992</v>
      </c>
      <c r="N61" s="3">
        <f t="shared" si="35"/>
        <v>0</v>
      </c>
      <c r="O61" s="3">
        <f t="shared" si="30"/>
        <v>0</v>
      </c>
      <c r="P61" s="3">
        <f t="shared" si="31"/>
        <v>0</v>
      </c>
    </row>
    <row r="62" spans="1:16" ht="18" customHeight="1" thickTop="1">
      <c r="A62" s="241"/>
      <c r="B62" s="162"/>
      <c r="C62" s="164" t="s">
        <v>180</v>
      </c>
      <c r="D62" s="12" t="s">
        <v>18</v>
      </c>
      <c r="E62" s="6">
        <f t="shared" si="0"/>
        <v>62</v>
      </c>
      <c r="F62" s="21">
        <f>SUM(F56:F61)</f>
        <v>79072184</v>
      </c>
      <c r="G62" s="21">
        <f>SUM(G56:G61)</f>
        <v>0</v>
      </c>
      <c r="H62" s="21">
        <f>SUM(H56:H61)</f>
        <v>79072184</v>
      </c>
      <c r="I62" s="6">
        <f t="shared" si="12"/>
        <v>62</v>
      </c>
      <c r="J62" s="21">
        <f>SUM(J56:J61)</f>
        <v>79072184</v>
      </c>
      <c r="K62" s="21">
        <f>SUM(K56:K61)</f>
        <v>0</v>
      </c>
      <c r="L62" s="21">
        <f>SUM(L56:L61)</f>
        <v>79072184</v>
      </c>
      <c r="N62" s="21">
        <f t="shared" si="35"/>
        <v>0</v>
      </c>
      <c r="O62" s="21">
        <f t="shared" si="30"/>
        <v>0</v>
      </c>
      <c r="P62" s="21">
        <f t="shared" si="31"/>
        <v>0</v>
      </c>
    </row>
    <row r="63" spans="1:16" ht="18" customHeight="1" thickBot="1">
      <c r="A63" s="241"/>
      <c r="B63" s="162"/>
      <c r="C63" s="164" t="s">
        <v>181</v>
      </c>
      <c r="D63" s="14" t="s">
        <v>19</v>
      </c>
      <c r="E63" s="6">
        <f t="shared" si="0"/>
        <v>63</v>
      </c>
      <c r="F63" s="8">
        <f>SUMIF($D$25:$D$25,$D63,F$25:F$25)</f>
        <v>-6597500</v>
      </c>
      <c r="G63" s="8">
        <f>SUMIF($D$25:$D$25,$D63,G$25:G$25)</f>
        <v>0</v>
      </c>
      <c r="H63" s="8">
        <f>SUMIF($D$25:$D$25,$D63,H$25:H$25)</f>
        <v>-6597500</v>
      </c>
      <c r="I63" s="6">
        <f t="shared" si="12"/>
        <v>63</v>
      </c>
      <c r="J63" s="8">
        <f>SUMIF($D$25:$D$25,$D63,J$25:J$25)</f>
        <v>-6597500</v>
      </c>
      <c r="K63" s="8">
        <f>SUMIF($D$25:$D$25,$D63,K$25:K$25)</f>
        <v>0</v>
      </c>
      <c r="L63" s="8">
        <f>SUMIF($D$25:$D$25,$D63,L$25:L$25)</f>
        <v>-6597500</v>
      </c>
      <c r="N63" s="8">
        <f t="shared" si="35"/>
        <v>0</v>
      </c>
      <c r="O63" s="8">
        <f t="shared" si="30"/>
        <v>0</v>
      </c>
      <c r="P63" s="8">
        <f t="shared" si="31"/>
        <v>0</v>
      </c>
    </row>
    <row r="64" spans="1:16" ht="18" customHeight="1" thickTop="1">
      <c r="A64" s="241"/>
      <c r="B64" s="162"/>
      <c r="C64" s="164" t="s">
        <v>182</v>
      </c>
      <c r="D64" s="15" t="s">
        <v>17</v>
      </c>
      <c r="E64" s="6">
        <f t="shared" si="0"/>
        <v>64</v>
      </c>
      <c r="F64" s="9">
        <f>SUM(F62:F63)</f>
        <v>72474684</v>
      </c>
      <c r="G64" s="9">
        <f>SUM(G62:G63)</f>
        <v>0</v>
      </c>
      <c r="H64" s="9">
        <f>SUM(H62:H63)</f>
        <v>72474684</v>
      </c>
      <c r="I64" s="6">
        <f t="shared" si="12"/>
        <v>64</v>
      </c>
      <c r="J64" s="9">
        <f>SUM(J62:J63)</f>
        <v>72474684</v>
      </c>
      <c r="K64" s="9">
        <f>SUM(K62:K63)</f>
        <v>0</v>
      </c>
      <c r="L64" s="9">
        <f>SUM(L62:L63)</f>
        <v>72474684</v>
      </c>
      <c r="N64" s="9">
        <f t="shared" si="35"/>
        <v>0</v>
      </c>
      <c r="O64" s="9">
        <f t="shared" si="30"/>
        <v>0</v>
      </c>
      <c r="P64" s="9">
        <f t="shared" si="31"/>
        <v>0</v>
      </c>
    </row>
    <row r="65" spans="1:2" ht="18" customHeight="1">
      <c r="A65" s="2" t="s">
        <v>0</v>
      </c>
    </row>
    <row r="66" spans="1:2" ht="18" customHeight="1">
      <c r="A66" s="2" t="s">
        <v>0</v>
      </c>
    </row>
    <row r="67" spans="1:2" ht="18" customHeight="1">
      <c r="A67" s="2" t="s">
        <v>0</v>
      </c>
    </row>
    <row r="69" spans="1:2" ht="18" customHeight="1">
      <c r="B69" s="1"/>
    </row>
    <row r="70" spans="1:2" ht="18" customHeight="1">
      <c r="B70" s="1"/>
    </row>
    <row r="71" spans="1:2" ht="18" customHeight="1">
      <c r="B71" s="1"/>
    </row>
    <row r="72" spans="1:2" ht="18" customHeight="1">
      <c r="A72" s="1"/>
    </row>
    <row r="73" spans="1:2" ht="18" customHeight="1">
      <c r="A73" s="1"/>
    </row>
    <row r="74" spans="1:2" ht="18" customHeight="1">
      <c r="A74" s="1"/>
    </row>
    <row r="75" spans="1:2" ht="18" customHeight="1">
      <c r="A75" s="1"/>
    </row>
    <row r="76" spans="1:2" ht="18" customHeight="1">
      <c r="A76" s="1"/>
    </row>
    <row r="77" spans="1:2" ht="18" customHeight="1">
      <c r="A77" s="1"/>
    </row>
    <row r="78" spans="1:2" ht="18" customHeight="1">
      <c r="A78" s="1"/>
    </row>
    <row r="79" spans="1:2" ht="18" customHeight="1">
      <c r="A79" s="1"/>
    </row>
    <row r="80" spans="1:2" ht="18" customHeight="1">
      <c r="A80" s="1"/>
    </row>
    <row r="81" spans="1:1" ht="18" customHeight="1">
      <c r="A81" s="1"/>
    </row>
    <row r="82" spans="1:1" ht="18" customHeight="1">
      <c r="A82" s="1"/>
    </row>
    <row r="83" spans="1:1" ht="18" customHeight="1">
      <c r="A83" s="1"/>
    </row>
    <row r="84" spans="1:1" ht="18" customHeight="1">
      <c r="A84" s="1"/>
    </row>
  </sheetData>
  <mergeCells count="19">
    <mergeCell ref="A57:A64"/>
    <mergeCell ref="A42:A47"/>
    <mergeCell ref="N6:P6"/>
    <mergeCell ref="F6:H6"/>
    <mergeCell ref="J6:L6"/>
    <mergeCell ref="A49:A54"/>
    <mergeCell ref="A29:A30"/>
    <mergeCell ref="F29:L29"/>
    <mergeCell ref="F30:L30"/>
    <mergeCell ref="F41:L41"/>
    <mergeCell ref="F53:L53"/>
    <mergeCell ref="A15:D15"/>
    <mergeCell ref="A36:A41"/>
    <mergeCell ref="J1:L5"/>
    <mergeCell ref="N1:P5"/>
    <mergeCell ref="F42:L42"/>
    <mergeCell ref="B3:D6"/>
    <mergeCell ref="F54:L54"/>
    <mergeCell ref="F1:H5"/>
  </mergeCells>
  <conditionalFormatting sqref="A1:P36 B37:P41 A42:P1048576">
    <cfRule type="cellIs" dxfId="5" priority="51" operator="equal">
      <formula>0</formula>
    </cfRule>
    <cfRule type="cellIs" dxfId="4" priority="52" operator="lessThan">
      <formula>0</formula>
    </cfRule>
  </conditionalFormatting>
  <printOptions verticalCentered="1"/>
  <pageMargins left="0.25" right="0.25" top="0.25" bottom="0.25" header="0.3" footer="0.3"/>
  <pageSetup scale="70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C0C4-4933-A841-8655-81C1A56DF5A2}">
  <sheetPr>
    <tabColor rgb="FFEFFFC4"/>
  </sheetPr>
  <dimension ref="A1:U84"/>
  <sheetViews>
    <sheetView zoomScaleNormal="100" workbookViewId="0"/>
  </sheetViews>
  <sheetFormatPr baseColWidth="10" defaultColWidth="13.83203125" defaultRowHeight="18" customHeight="1"/>
  <cols>
    <col min="1" max="1" width="32" style="2" customWidth="1"/>
    <col min="2" max="2" width="5.1640625" style="6" customWidth="1"/>
    <col min="3" max="4" width="5.1640625" style="1" customWidth="1"/>
    <col min="5" max="5" width="3.1640625" style="1" bestFit="1" customWidth="1"/>
    <col min="6" max="8" width="13.83203125" style="1" customWidth="1"/>
    <col min="9" max="9" width="3.1640625" style="1" bestFit="1" customWidth="1"/>
    <col min="10" max="12" width="13.83203125" style="1" customWidth="1"/>
    <col min="13" max="16384" width="13.83203125" style="1"/>
  </cols>
  <sheetData>
    <row r="1" spans="1:16" ht="17" customHeight="1">
      <c r="A1" s="22" t="s">
        <v>34</v>
      </c>
      <c r="B1" s="1"/>
      <c r="C1" s="6"/>
      <c r="D1" s="6"/>
      <c r="E1" s="6">
        <v>1</v>
      </c>
      <c r="F1" s="239" t="s">
        <v>60</v>
      </c>
      <c r="G1" s="216"/>
      <c r="H1" s="217"/>
      <c r="I1" s="6">
        <v>1</v>
      </c>
      <c r="J1" s="215" t="s">
        <v>60</v>
      </c>
      <c r="K1" s="216"/>
      <c r="L1" s="217"/>
      <c r="M1" s="1" t="s">
        <v>0</v>
      </c>
      <c r="N1" s="215" t="s">
        <v>60</v>
      </c>
      <c r="O1" s="216"/>
      <c r="P1" s="217"/>
    </row>
    <row r="2" spans="1:16" ht="17" customHeight="1">
      <c r="A2" s="63" t="s">
        <v>71</v>
      </c>
      <c r="B2" s="1"/>
      <c r="C2" s="6"/>
      <c r="D2" s="6"/>
      <c r="E2" s="6">
        <f>E1+1</f>
        <v>2</v>
      </c>
      <c r="F2" s="218"/>
      <c r="G2" s="219"/>
      <c r="H2" s="220"/>
      <c r="I2" s="6">
        <f>I1+1</f>
        <v>2</v>
      </c>
      <c r="J2" s="218"/>
      <c r="K2" s="219"/>
      <c r="L2" s="220"/>
      <c r="N2" s="218"/>
      <c r="O2" s="219"/>
      <c r="P2" s="220"/>
    </row>
    <row r="3" spans="1:16" ht="17" customHeight="1">
      <c r="A3" s="22" t="s">
        <v>42</v>
      </c>
      <c r="B3" s="227" t="s">
        <v>192</v>
      </c>
      <c r="C3" s="228"/>
      <c r="D3" s="229"/>
      <c r="E3" s="6">
        <f t="shared" ref="E3:E64" si="0">E2+1</f>
        <v>3</v>
      </c>
      <c r="F3" s="218"/>
      <c r="G3" s="219"/>
      <c r="H3" s="220"/>
      <c r="I3" s="6">
        <f t="shared" ref="I3:I28" si="1">I2+1</f>
        <v>3</v>
      </c>
      <c r="J3" s="218"/>
      <c r="K3" s="219"/>
      <c r="L3" s="220"/>
      <c r="N3" s="218"/>
      <c r="O3" s="219"/>
      <c r="P3" s="220"/>
    </row>
    <row r="4" spans="1:16" ht="17" customHeight="1">
      <c r="A4" s="63" t="s">
        <v>52</v>
      </c>
      <c r="B4" s="230"/>
      <c r="C4" s="231"/>
      <c r="D4" s="232"/>
      <c r="E4" s="6">
        <f t="shared" si="0"/>
        <v>4</v>
      </c>
      <c r="F4" s="218"/>
      <c r="G4" s="219"/>
      <c r="H4" s="220"/>
      <c r="I4" s="6">
        <f t="shared" si="1"/>
        <v>4</v>
      </c>
      <c r="J4" s="218"/>
      <c r="K4" s="219"/>
      <c r="L4" s="220"/>
      <c r="N4" s="218"/>
      <c r="O4" s="219"/>
      <c r="P4" s="220"/>
    </row>
    <row r="5" spans="1:16" ht="17" customHeight="1">
      <c r="A5" s="22" t="s">
        <v>33</v>
      </c>
      <c r="B5" s="230"/>
      <c r="C5" s="231"/>
      <c r="D5" s="232"/>
      <c r="E5" s="6">
        <f t="shared" si="0"/>
        <v>5</v>
      </c>
      <c r="F5" s="221"/>
      <c r="G5" s="222"/>
      <c r="H5" s="223"/>
      <c r="I5" s="6">
        <f t="shared" si="1"/>
        <v>5</v>
      </c>
      <c r="J5" s="221"/>
      <c r="K5" s="222"/>
      <c r="L5" s="223"/>
      <c r="N5" s="221"/>
      <c r="O5" s="222"/>
      <c r="P5" s="223"/>
    </row>
    <row r="6" spans="1:16" ht="17" customHeight="1">
      <c r="A6" s="63" t="s">
        <v>67</v>
      </c>
      <c r="B6" s="233"/>
      <c r="C6" s="234"/>
      <c r="D6" s="235"/>
      <c r="E6" s="6">
        <f t="shared" si="0"/>
        <v>6</v>
      </c>
      <c r="F6" s="248" t="s">
        <v>39</v>
      </c>
      <c r="G6" s="249"/>
      <c r="H6" s="250"/>
      <c r="I6" s="6">
        <f t="shared" si="1"/>
        <v>6</v>
      </c>
      <c r="J6" s="251" t="s">
        <v>40</v>
      </c>
      <c r="K6" s="252"/>
      <c r="L6" s="253"/>
      <c r="N6" s="245" t="s">
        <v>35</v>
      </c>
      <c r="O6" s="246"/>
      <c r="P6" s="247"/>
    </row>
    <row r="7" spans="1:16" ht="18" customHeight="1">
      <c r="A7" s="16" t="s">
        <v>1</v>
      </c>
      <c r="B7" s="56" t="s">
        <v>2</v>
      </c>
      <c r="C7" s="45" t="s">
        <v>2</v>
      </c>
      <c r="D7" s="46" t="s">
        <v>2</v>
      </c>
      <c r="E7" s="6">
        <f t="shared" si="0"/>
        <v>7</v>
      </c>
      <c r="F7" s="24" t="s">
        <v>23</v>
      </c>
      <c r="G7" s="24" t="s">
        <v>13</v>
      </c>
      <c r="H7" s="24" t="s">
        <v>24</v>
      </c>
      <c r="I7" s="6">
        <f t="shared" si="1"/>
        <v>7</v>
      </c>
      <c r="J7" s="24" t="s">
        <v>23</v>
      </c>
      <c r="K7" s="24" t="s">
        <v>13</v>
      </c>
      <c r="L7" s="24" t="s">
        <v>24</v>
      </c>
      <c r="N7" s="24" t="s">
        <v>23</v>
      </c>
      <c r="O7" s="24" t="s">
        <v>13</v>
      </c>
      <c r="P7" s="24" t="s">
        <v>24</v>
      </c>
    </row>
    <row r="8" spans="1:16" ht="18" customHeight="1">
      <c r="A8" s="18" t="s">
        <v>48</v>
      </c>
      <c r="B8" s="12" t="s">
        <v>4</v>
      </c>
      <c r="C8" s="13" t="s">
        <v>30</v>
      </c>
      <c r="D8" s="32" t="s">
        <v>28</v>
      </c>
      <c r="E8" s="29">
        <f t="shared" si="0"/>
        <v>8</v>
      </c>
      <c r="F8" s="4">
        <v>0</v>
      </c>
      <c r="G8" s="4">
        <v>-75612091</v>
      </c>
      <c r="H8" s="4">
        <v>-75612091</v>
      </c>
      <c r="I8" s="29">
        <f t="shared" si="1"/>
        <v>8</v>
      </c>
      <c r="J8" s="4">
        <v>0</v>
      </c>
      <c r="K8" s="4">
        <v>-75612091</v>
      </c>
      <c r="L8" s="4">
        <v>-75612091</v>
      </c>
      <c r="N8" s="3">
        <f t="shared" ref="N8:P26" si="2">J8-F8</f>
        <v>0</v>
      </c>
      <c r="O8" s="3">
        <f t="shared" si="2"/>
        <v>0</v>
      </c>
      <c r="P8" s="3">
        <f t="shared" si="2"/>
        <v>0</v>
      </c>
    </row>
    <row r="9" spans="1:16" ht="18" customHeight="1">
      <c r="A9" s="17" t="s">
        <v>47</v>
      </c>
      <c r="B9" s="12" t="s">
        <v>4</v>
      </c>
      <c r="C9" s="12" t="s">
        <v>4</v>
      </c>
      <c r="D9" s="12" t="s">
        <v>4</v>
      </c>
      <c r="E9" s="6">
        <f t="shared" si="0"/>
        <v>9</v>
      </c>
      <c r="F9" s="3">
        <v>1156376489</v>
      </c>
      <c r="G9" s="3">
        <v>285582</v>
      </c>
      <c r="H9" s="3">
        <v>1156662071</v>
      </c>
      <c r="I9" s="6">
        <f t="shared" si="1"/>
        <v>9</v>
      </c>
      <c r="J9" s="3">
        <v>1156376489</v>
      </c>
      <c r="K9" s="3">
        <v>285582</v>
      </c>
      <c r="L9" s="3">
        <v>1156662071</v>
      </c>
      <c r="N9" s="3">
        <f t="shared" si="2"/>
        <v>0</v>
      </c>
      <c r="O9" s="3">
        <f t="shared" si="2"/>
        <v>0</v>
      </c>
      <c r="P9" s="3">
        <f t="shared" si="2"/>
        <v>0</v>
      </c>
    </row>
    <row r="10" spans="1:16" ht="18" customHeight="1">
      <c r="A10" s="18" t="s">
        <v>46</v>
      </c>
      <c r="B10" s="12" t="s">
        <v>4</v>
      </c>
      <c r="C10" s="13" t="s">
        <v>30</v>
      </c>
      <c r="D10" s="32" t="s">
        <v>28</v>
      </c>
      <c r="E10" s="29">
        <f t="shared" si="0"/>
        <v>10</v>
      </c>
      <c r="F10" s="4">
        <v>-75612091</v>
      </c>
      <c r="G10" s="4">
        <v>75612091</v>
      </c>
      <c r="H10" s="4">
        <v>0</v>
      </c>
      <c r="I10" s="29">
        <f t="shared" si="1"/>
        <v>10</v>
      </c>
      <c r="J10" s="4">
        <v>-75612091</v>
      </c>
      <c r="K10" s="4">
        <v>75612091</v>
      </c>
      <c r="L10" s="4">
        <v>0</v>
      </c>
      <c r="N10" s="4">
        <f t="shared" si="2"/>
        <v>0</v>
      </c>
      <c r="O10" s="4">
        <f t="shared" si="2"/>
        <v>0</v>
      </c>
      <c r="P10" s="4">
        <f t="shared" si="2"/>
        <v>0</v>
      </c>
    </row>
    <row r="11" spans="1:16" ht="18" customHeight="1">
      <c r="A11" s="17" t="s">
        <v>0</v>
      </c>
      <c r="B11" s="12" t="s">
        <v>0</v>
      </c>
      <c r="C11" s="12"/>
      <c r="D11" s="12"/>
      <c r="E11" s="6">
        <f t="shared" si="0"/>
        <v>11</v>
      </c>
      <c r="F11" s="3"/>
      <c r="G11" s="3"/>
      <c r="H11" s="3"/>
      <c r="I11" s="6">
        <f t="shared" si="1"/>
        <v>11</v>
      </c>
      <c r="J11" s="3"/>
      <c r="K11" s="3"/>
      <c r="L11" s="3"/>
      <c r="N11" s="3">
        <f t="shared" si="2"/>
        <v>0</v>
      </c>
      <c r="O11" s="3">
        <f t="shared" si="2"/>
        <v>0</v>
      </c>
      <c r="P11" s="3">
        <f t="shared" si="2"/>
        <v>0</v>
      </c>
    </row>
    <row r="12" spans="1:16" ht="18" customHeight="1" thickBot="1">
      <c r="A12" s="17" t="s">
        <v>43</v>
      </c>
      <c r="B12" s="12" t="s">
        <v>4</v>
      </c>
      <c r="C12" s="12" t="s">
        <v>22</v>
      </c>
      <c r="D12" s="12" t="s">
        <v>22</v>
      </c>
      <c r="E12" s="6">
        <f t="shared" si="0"/>
        <v>12</v>
      </c>
      <c r="F12" s="3">
        <v>126713524</v>
      </c>
      <c r="G12" s="3">
        <v>0</v>
      </c>
      <c r="H12" s="3">
        <v>126713524</v>
      </c>
      <c r="I12" s="6">
        <f t="shared" si="1"/>
        <v>12</v>
      </c>
      <c r="J12" s="3">
        <v>126713524</v>
      </c>
      <c r="K12" s="3">
        <v>0</v>
      </c>
      <c r="L12" s="3">
        <v>126713524</v>
      </c>
      <c r="N12" s="3">
        <f t="shared" si="2"/>
        <v>0</v>
      </c>
      <c r="O12" s="3">
        <f t="shared" si="2"/>
        <v>0</v>
      </c>
      <c r="P12" s="3">
        <f t="shared" si="2"/>
        <v>0</v>
      </c>
    </row>
    <row r="13" spans="1:16" ht="18" customHeight="1" thickTop="1">
      <c r="A13" s="47" t="s">
        <v>61</v>
      </c>
      <c r="B13" s="12" t="s">
        <v>4</v>
      </c>
      <c r="C13" s="12" t="s">
        <v>22</v>
      </c>
      <c r="D13" s="13" t="s">
        <v>30</v>
      </c>
      <c r="E13" s="29">
        <f t="shared" si="0"/>
        <v>13</v>
      </c>
      <c r="F13" s="30">
        <v>-75612091</v>
      </c>
      <c r="G13" s="41">
        <v>75612091</v>
      </c>
      <c r="H13" s="41"/>
      <c r="I13" s="29">
        <f t="shared" si="1"/>
        <v>13</v>
      </c>
      <c r="J13" s="30">
        <f>F13</f>
        <v>-75612091</v>
      </c>
      <c r="K13" s="41">
        <v>0</v>
      </c>
      <c r="L13" s="41">
        <f>F13</f>
        <v>-75612091</v>
      </c>
      <c r="N13" s="4">
        <f t="shared" si="2"/>
        <v>0</v>
      </c>
      <c r="O13" s="4">
        <f t="shared" si="2"/>
        <v>-75612091</v>
      </c>
      <c r="P13" s="4">
        <f t="shared" si="2"/>
        <v>-75612091</v>
      </c>
    </row>
    <row r="14" spans="1:16" ht="18" customHeight="1" thickBot="1">
      <c r="A14" s="17" t="s">
        <v>44</v>
      </c>
      <c r="B14" s="12" t="s">
        <v>4</v>
      </c>
      <c r="C14" s="12" t="s">
        <v>22</v>
      </c>
      <c r="D14" s="12" t="s">
        <v>22</v>
      </c>
      <c r="E14" s="6">
        <f t="shared" si="0"/>
        <v>14</v>
      </c>
      <c r="F14" s="31">
        <f>H14-F13</f>
        <v>93828721</v>
      </c>
      <c r="G14" s="42">
        <v>-75612091</v>
      </c>
      <c r="H14" s="42">
        <v>18216630</v>
      </c>
      <c r="I14" s="6">
        <f t="shared" si="1"/>
        <v>14</v>
      </c>
      <c r="J14" s="31">
        <f>F14</f>
        <v>93828721</v>
      </c>
      <c r="K14" s="42">
        <v>0</v>
      </c>
      <c r="L14" s="42">
        <f>F14</f>
        <v>93828721</v>
      </c>
      <c r="N14" s="3">
        <f t="shared" si="2"/>
        <v>0</v>
      </c>
      <c r="O14" s="3">
        <f t="shared" si="2"/>
        <v>75612091</v>
      </c>
      <c r="P14" s="3">
        <f t="shared" si="2"/>
        <v>75612091</v>
      </c>
    </row>
    <row r="15" spans="1:16" ht="18" customHeight="1" thickTop="1">
      <c r="A15" s="265" t="s">
        <v>187</v>
      </c>
      <c r="B15" s="266"/>
      <c r="C15" s="266"/>
      <c r="D15" s="267"/>
      <c r="E15" s="6">
        <f t="shared" si="0"/>
        <v>15</v>
      </c>
      <c r="F15" s="3"/>
      <c r="G15" s="3"/>
      <c r="H15" s="3"/>
      <c r="I15" s="6">
        <f t="shared" si="1"/>
        <v>15</v>
      </c>
      <c r="J15" s="3"/>
      <c r="K15" s="3"/>
      <c r="L15" s="3"/>
      <c r="N15" s="3">
        <f t="shared" si="2"/>
        <v>0</v>
      </c>
      <c r="O15" s="3">
        <f t="shared" si="2"/>
        <v>0</v>
      </c>
      <c r="P15" s="3">
        <f t="shared" si="2"/>
        <v>0</v>
      </c>
    </row>
    <row r="16" spans="1:16" ht="18" customHeight="1">
      <c r="A16" s="17" t="s">
        <v>0</v>
      </c>
      <c r="B16" s="12"/>
      <c r="C16" s="12"/>
      <c r="D16" s="12"/>
      <c r="E16" s="6">
        <f t="shared" si="0"/>
        <v>16</v>
      </c>
      <c r="F16" s="3"/>
      <c r="G16" s="3"/>
      <c r="H16" s="3"/>
      <c r="I16" s="6">
        <f t="shared" si="1"/>
        <v>16</v>
      </c>
      <c r="J16" s="3"/>
      <c r="K16" s="3"/>
      <c r="L16" s="3"/>
      <c r="N16" s="3"/>
      <c r="O16" s="3"/>
      <c r="P16" s="3"/>
    </row>
    <row r="17" spans="1:21" ht="18" customHeight="1">
      <c r="A17" s="17" t="s">
        <v>49</v>
      </c>
      <c r="B17" s="12" t="s">
        <v>3</v>
      </c>
      <c r="C17" s="12" t="s">
        <v>3</v>
      </c>
      <c r="D17" s="12" t="s">
        <v>3</v>
      </c>
      <c r="E17" s="6">
        <f t="shared" si="0"/>
        <v>17</v>
      </c>
      <c r="F17" s="3">
        <v>-1311823360</v>
      </c>
      <c r="G17" s="3">
        <v>1898418</v>
      </c>
      <c r="H17" s="3">
        <v>-1309924942</v>
      </c>
      <c r="I17" s="6">
        <f t="shared" si="1"/>
        <v>17</v>
      </c>
      <c r="J17" s="3">
        <v>-1311823360</v>
      </c>
      <c r="K17" s="3">
        <v>1898418</v>
      </c>
      <c r="L17" s="3">
        <v>-1309924942</v>
      </c>
      <c r="N17" s="3">
        <f t="shared" si="2"/>
        <v>0</v>
      </c>
      <c r="O17" s="3">
        <f t="shared" si="2"/>
        <v>0</v>
      </c>
      <c r="P17" s="3">
        <f t="shared" si="2"/>
        <v>0</v>
      </c>
    </row>
    <row r="18" spans="1:21" ht="18" customHeight="1" thickBot="1">
      <c r="A18" s="17" t="s">
        <v>0</v>
      </c>
      <c r="B18" s="12"/>
      <c r="C18" s="12"/>
      <c r="D18" s="12"/>
      <c r="E18" s="6">
        <f t="shared" si="0"/>
        <v>18</v>
      </c>
      <c r="F18" s="3"/>
      <c r="G18" s="3"/>
      <c r="H18" s="3"/>
      <c r="I18" s="6">
        <f t="shared" si="1"/>
        <v>18</v>
      </c>
      <c r="J18" s="3"/>
      <c r="K18" s="3"/>
      <c r="L18" s="3"/>
      <c r="N18" s="3">
        <f t="shared" si="2"/>
        <v>0</v>
      </c>
      <c r="O18" s="3">
        <f t="shared" si="2"/>
        <v>0</v>
      </c>
      <c r="P18" s="3">
        <f t="shared" si="2"/>
        <v>0</v>
      </c>
    </row>
    <row r="19" spans="1:21" ht="18" customHeight="1" thickTop="1">
      <c r="A19" s="18" t="s">
        <v>45</v>
      </c>
      <c r="B19" s="13" t="s">
        <v>30</v>
      </c>
      <c r="C19" s="13" t="s">
        <v>30</v>
      </c>
      <c r="D19" s="13" t="s">
        <v>30</v>
      </c>
      <c r="E19" s="29">
        <f t="shared" si="0"/>
        <v>19</v>
      </c>
      <c r="F19" s="41">
        <v>0</v>
      </c>
      <c r="G19" s="28">
        <v>0</v>
      </c>
      <c r="H19" s="41">
        <v>0</v>
      </c>
      <c r="I19" s="29">
        <f t="shared" si="1"/>
        <v>19</v>
      </c>
      <c r="J19" s="41">
        <v>75612091</v>
      </c>
      <c r="K19" s="28">
        <v>0</v>
      </c>
      <c r="L19" s="41">
        <v>75612091</v>
      </c>
      <c r="N19" s="4">
        <f t="shared" si="2"/>
        <v>75612091</v>
      </c>
      <c r="O19" s="4">
        <f t="shared" si="2"/>
        <v>0</v>
      </c>
      <c r="P19" s="4">
        <f t="shared" si="2"/>
        <v>75612091</v>
      </c>
    </row>
    <row r="20" spans="1:21" ht="18" customHeight="1" thickBot="1">
      <c r="A20" s="18" t="s">
        <v>46</v>
      </c>
      <c r="B20" s="13" t="s">
        <v>30</v>
      </c>
      <c r="C20" s="13" t="s">
        <v>30</v>
      </c>
      <c r="D20" s="13" t="s">
        <v>30</v>
      </c>
      <c r="E20" s="29">
        <f t="shared" si="0"/>
        <v>20</v>
      </c>
      <c r="F20" s="43">
        <v>0</v>
      </c>
      <c r="G20" s="28">
        <v>0</v>
      </c>
      <c r="H20" s="43">
        <v>0</v>
      </c>
      <c r="I20" s="29">
        <f t="shared" si="1"/>
        <v>20</v>
      </c>
      <c r="J20" s="43">
        <v>-75612091</v>
      </c>
      <c r="K20" s="28">
        <v>0</v>
      </c>
      <c r="L20" s="43">
        <v>-75612091</v>
      </c>
      <c r="N20" s="4">
        <f t="shared" si="2"/>
        <v>-75612091</v>
      </c>
      <c r="O20" s="4">
        <f t="shared" si="2"/>
        <v>0</v>
      </c>
      <c r="P20" s="4">
        <f t="shared" si="2"/>
        <v>-75612091</v>
      </c>
    </row>
    <row r="21" spans="1:21" ht="18" customHeight="1" thickTop="1">
      <c r="A21" s="17" t="s">
        <v>0</v>
      </c>
      <c r="B21" s="12"/>
      <c r="C21" s="12"/>
      <c r="D21" s="12"/>
      <c r="E21" s="6">
        <f t="shared" si="0"/>
        <v>21</v>
      </c>
      <c r="F21" s="3"/>
      <c r="G21" s="3"/>
      <c r="H21" s="3"/>
      <c r="I21" s="6">
        <f t="shared" si="1"/>
        <v>21</v>
      </c>
      <c r="J21" s="3"/>
      <c r="K21" s="3"/>
      <c r="L21" s="3"/>
      <c r="N21" s="3">
        <f t="shared" si="2"/>
        <v>0</v>
      </c>
      <c r="O21" s="3">
        <f t="shared" si="2"/>
        <v>0</v>
      </c>
      <c r="P21" s="3">
        <f t="shared" si="2"/>
        <v>0</v>
      </c>
    </row>
    <row r="22" spans="1:21" ht="18" customHeight="1">
      <c r="A22" s="17" t="s">
        <v>50</v>
      </c>
      <c r="B22" s="12" t="s">
        <v>5</v>
      </c>
      <c r="C22" s="12" t="s">
        <v>5</v>
      </c>
      <c r="D22" s="12" t="s">
        <v>5</v>
      </c>
      <c r="E22" s="6">
        <f t="shared" si="0"/>
        <v>22</v>
      </c>
      <c r="F22" s="3">
        <v>89697903</v>
      </c>
      <c r="G22" s="3">
        <v>0</v>
      </c>
      <c r="H22" s="3">
        <v>89697903</v>
      </c>
      <c r="I22" s="6">
        <f t="shared" si="1"/>
        <v>22</v>
      </c>
      <c r="J22" s="3">
        <v>89697903</v>
      </c>
      <c r="K22" s="3">
        <v>0</v>
      </c>
      <c r="L22" s="3">
        <v>89697903</v>
      </c>
      <c r="N22" s="3">
        <f t="shared" si="2"/>
        <v>0</v>
      </c>
      <c r="O22" s="3">
        <f t="shared" si="2"/>
        <v>0</v>
      </c>
      <c r="P22" s="3">
        <f t="shared" si="2"/>
        <v>0</v>
      </c>
      <c r="S22" s="27"/>
      <c r="T22" s="27"/>
      <c r="U22" s="27"/>
    </row>
    <row r="23" spans="1:21" ht="18" customHeight="1" thickBot="1">
      <c r="A23" s="38" t="s">
        <v>51</v>
      </c>
      <c r="B23" s="33" t="s">
        <v>5</v>
      </c>
      <c r="C23" s="33" t="s">
        <v>5</v>
      </c>
      <c r="D23" s="33" t="s">
        <v>5</v>
      </c>
      <c r="E23" s="6">
        <f t="shared" si="0"/>
        <v>23</v>
      </c>
      <c r="F23" s="5">
        <v>65503089</v>
      </c>
      <c r="G23" s="5">
        <v>-2184000</v>
      </c>
      <c r="H23" s="5">
        <v>63319089</v>
      </c>
      <c r="I23" s="6">
        <f t="shared" si="1"/>
        <v>23</v>
      </c>
      <c r="J23" s="5">
        <v>65503089</v>
      </c>
      <c r="K23" s="5">
        <v>-2184000</v>
      </c>
      <c r="L23" s="5">
        <v>63319089</v>
      </c>
      <c r="N23" s="5">
        <f t="shared" si="2"/>
        <v>0</v>
      </c>
      <c r="O23" s="5">
        <f t="shared" si="2"/>
        <v>0</v>
      </c>
      <c r="P23" s="5">
        <f t="shared" si="2"/>
        <v>0</v>
      </c>
      <c r="R23" s="27"/>
      <c r="S23" s="27"/>
      <c r="T23" s="27"/>
      <c r="U23" s="27"/>
    </row>
    <row r="24" spans="1:21" ht="18" customHeight="1" thickTop="1">
      <c r="A24" s="17" t="s">
        <v>21</v>
      </c>
      <c r="B24" s="12" t="s">
        <v>18</v>
      </c>
      <c r="C24" s="12" t="s">
        <v>18</v>
      </c>
      <c r="D24" s="12" t="s">
        <v>18</v>
      </c>
      <c r="E24" s="6">
        <f t="shared" si="0"/>
        <v>24</v>
      </c>
      <c r="F24" s="3">
        <f>SUM(F8:F23)</f>
        <v>69072184</v>
      </c>
      <c r="G24" s="3">
        <f>SUM(G8:G23)</f>
        <v>0</v>
      </c>
      <c r="H24" s="3">
        <f>SUM(H8:H23)</f>
        <v>69072184</v>
      </c>
      <c r="I24" s="6">
        <f t="shared" si="1"/>
        <v>24</v>
      </c>
      <c r="J24" s="3">
        <f>SUM(J8:J23)</f>
        <v>69072184</v>
      </c>
      <c r="K24" s="3">
        <f>SUM(K8:K23)</f>
        <v>0</v>
      </c>
      <c r="L24" s="3">
        <f>SUM(L8:L23)</f>
        <v>69072184</v>
      </c>
      <c r="N24" s="3">
        <f t="shared" si="2"/>
        <v>0</v>
      </c>
      <c r="O24" s="3">
        <f t="shared" si="2"/>
        <v>0</v>
      </c>
      <c r="P24" s="3">
        <f t="shared" si="2"/>
        <v>0</v>
      </c>
      <c r="R24" s="27"/>
      <c r="S24" s="27"/>
      <c r="T24" s="27"/>
      <c r="U24" s="27"/>
    </row>
    <row r="25" spans="1:21" ht="18" customHeight="1" thickBot="1">
      <c r="A25" s="19" t="s">
        <v>32</v>
      </c>
      <c r="B25" s="14" t="s">
        <v>19</v>
      </c>
      <c r="C25" s="14" t="s">
        <v>19</v>
      </c>
      <c r="D25" s="14" t="s">
        <v>19</v>
      </c>
      <c r="E25" s="6">
        <f t="shared" si="0"/>
        <v>25</v>
      </c>
      <c r="F25" s="8">
        <v>-6597500</v>
      </c>
      <c r="G25" s="8">
        <f t="shared" ref="G25" si="3">-F25+H25</f>
        <v>0</v>
      </c>
      <c r="H25" s="8">
        <v>-6597500</v>
      </c>
      <c r="I25" s="6">
        <f t="shared" si="1"/>
        <v>25</v>
      </c>
      <c r="J25" s="8">
        <v>-6597500</v>
      </c>
      <c r="K25" s="8">
        <f t="shared" ref="K25" si="4">-J25+L25</f>
        <v>0</v>
      </c>
      <c r="L25" s="8">
        <v>-6597500</v>
      </c>
      <c r="N25" s="8">
        <f t="shared" si="2"/>
        <v>0</v>
      </c>
      <c r="O25" s="8">
        <f t="shared" si="2"/>
        <v>0</v>
      </c>
      <c r="P25" s="8">
        <f t="shared" si="2"/>
        <v>0</v>
      </c>
      <c r="R25" s="27"/>
      <c r="S25" s="27"/>
      <c r="T25" s="27"/>
      <c r="U25" s="27"/>
    </row>
    <row r="26" spans="1:21" ht="18" customHeight="1" thickTop="1">
      <c r="A26" s="20" t="s">
        <v>31</v>
      </c>
      <c r="B26" s="15" t="s">
        <v>17</v>
      </c>
      <c r="C26" s="15" t="s">
        <v>17</v>
      </c>
      <c r="D26" s="15" t="s">
        <v>17</v>
      </c>
      <c r="E26" s="6">
        <f t="shared" si="0"/>
        <v>26</v>
      </c>
      <c r="F26" s="9">
        <f>SUM(F24:F25)</f>
        <v>62474684</v>
      </c>
      <c r="G26" s="9">
        <f>SUM(G24:G25)</f>
        <v>0</v>
      </c>
      <c r="H26" s="9">
        <f>SUM(H24:H25)</f>
        <v>62474684</v>
      </c>
      <c r="I26" s="6">
        <f t="shared" si="1"/>
        <v>26</v>
      </c>
      <c r="J26" s="9">
        <f>SUM(J24:J25)</f>
        <v>62474684</v>
      </c>
      <c r="K26" s="9">
        <f>SUM(K24:K25)</f>
        <v>0</v>
      </c>
      <c r="L26" s="9">
        <f>SUM(L24:L25)</f>
        <v>62474684</v>
      </c>
      <c r="N26" s="9">
        <f t="shared" si="2"/>
        <v>0</v>
      </c>
      <c r="O26" s="9">
        <f t="shared" si="2"/>
        <v>0</v>
      </c>
      <c r="P26" s="9">
        <f t="shared" si="2"/>
        <v>0</v>
      </c>
      <c r="R26" s="27"/>
      <c r="S26" s="27"/>
      <c r="T26" s="27"/>
      <c r="U26" s="27"/>
    </row>
    <row r="27" spans="1:21" ht="17" customHeight="1">
      <c r="A27" s="1" t="s">
        <v>0</v>
      </c>
      <c r="B27" s="1"/>
      <c r="E27" s="6">
        <f t="shared" si="0"/>
        <v>27</v>
      </c>
      <c r="F27" s="25"/>
      <c r="G27" s="49" t="s">
        <v>63</v>
      </c>
      <c r="H27" s="25"/>
      <c r="I27" s="6">
        <f t="shared" si="1"/>
        <v>27</v>
      </c>
      <c r="K27" s="49" t="s">
        <v>63</v>
      </c>
    </row>
    <row r="28" spans="1:21" ht="18" customHeight="1">
      <c r="A28" s="7" t="s">
        <v>12</v>
      </c>
      <c r="B28" s="7" t="s">
        <v>8</v>
      </c>
      <c r="C28" s="7" t="s">
        <v>29</v>
      </c>
      <c r="D28" s="7" t="s">
        <v>7</v>
      </c>
      <c r="E28" s="6">
        <f t="shared" si="0"/>
        <v>28</v>
      </c>
      <c r="F28" s="7" t="s">
        <v>9</v>
      </c>
      <c r="G28" s="7" t="s">
        <v>11</v>
      </c>
      <c r="H28" s="7" t="s">
        <v>6</v>
      </c>
      <c r="I28" s="6">
        <f t="shared" si="1"/>
        <v>28</v>
      </c>
      <c r="J28" s="7" t="s">
        <v>25</v>
      </c>
      <c r="K28" s="7" t="s">
        <v>26</v>
      </c>
      <c r="L28" s="7" t="s">
        <v>27</v>
      </c>
    </row>
    <row r="29" spans="1:21" ht="19" customHeight="1">
      <c r="A29" s="257" t="s">
        <v>189</v>
      </c>
      <c r="B29" s="1"/>
      <c r="E29" s="6">
        <f t="shared" si="0"/>
        <v>29</v>
      </c>
      <c r="F29" s="259" t="str">
        <f ca="1">"©"&amp;RIGHT("0"&amp;MONTH(NOW()),2)&amp;"/"&amp;RIGHT("0"&amp;DAY(NOW()),2)&amp;"/"&amp;YEAR(NOW())&amp;" LAWRENCE GERARD BRUNN, CPA (PA), MBA"</f>
        <v>©05/25/2025 LAWRENCE GERARD BRUNN, CPA (PA), MBA</v>
      </c>
      <c r="G29" s="259"/>
      <c r="H29" s="259"/>
      <c r="I29" s="259"/>
      <c r="J29" s="259"/>
      <c r="K29" s="259"/>
      <c r="L29" s="259"/>
    </row>
    <row r="30" spans="1:21" ht="17" customHeight="1">
      <c r="A30" s="258"/>
      <c r="B30" s="1"/>
      <c r="E30" s="6">
        <f t="shared" si="0"/>
        <v>30</v>
      </c>
      <c r="F30" s="260" t="s">
        <v>196</v>
      </c>
      <c r="G30" s="261"/>
      <c r="H30" s="261"/>
      <c r="I30" s="261"/>
      <c r="J30" s="261"/>
      <c r="K30" s="261"/>
      <c r="L30" s="262"/>
      <c r="N30" s="10" t="s">
        <v>10</v>
      </c>
      <c r="O30" s="10" t="s">
        <v>13</v>
      </c>
      <c r="P30" s="10" t="s">
        <v>14</v>
      </c>
    </row>
    <row r="31" spans="1:21" ht="17" customHeight="1">
      <c r="A31" s="39" t="s">
        <v>54</v>
      </c>
      <c r="B31" s="56" t="s">
        <v>2</v>
      </c>
      <c r="E31" s="6">
        <f t="shared" si="0"/>
        <v>31</v>
      </c>
      <c r="F31" s="11" t="s">
        <v>23</v>
      </c>
      <c r="G31" s="11" t="s">
        <v>13</v>
      </c>
      <c r="H31" s="11" t="s">
        <v>24</v>
      </c>
      <c r="I31" s="6">
        <f>I28+3</f>
        <v>31</v>
      </c>
      <c r="J31" s="11" t="s">
        <v>23</v>
      </c>
      <c r="K31" s="11" t="s">
        <v>13</v>
      </c>
      <c r="L31" s="11" t="s">
        <v>24</v>
      </c>
      <c r="N31" s="11" t="s">
        <v>16</v>
      </c>
      <c r="O31" s="11" t="s">
        <v>20</v>
      </c>
      <c r="P31" s="11" t="s">
        <v>15</v>
      </c>
    </row>
    <row r="32" spans="1:21" ht="18" customHeight="1">
      <c r="A32" s="37" t="s">
        <v>0</v>
      </c>
      <c r="B32" s="34" t="s">
        <v>28</v>
      </c>
      <c r="E32" s="6">
        <f t="shared" si="0"/>
        <v>32</v>
      </c>
      <c r="F32" s="3">
        <f t="shared" ref="F32:H37" si="5">SUMIF($B$8:$B$23,$B32,F$8:F$23)</f>
        <v>0</v>
      </c>
      <c r="G32" s="3">
        <f t="shared" si="5"/>
        <v>0</v>
      </c>
      <c r="H32" s="3">
        <f t="shared" si="5"/>
        <v>0</v>
      </c>
      <c r="I32" s="6">
        <f t="shared" ref="I32:I64" si="6">I31+1</f>
        <v>32</v>
      </c>
      <c r="J32" s="3">
        <f t="shared" ref="J32:L37" si="7">SUMIF($B$8:$B$23,$B32,J$8:J$23)</f>
        <v>0</v>
      </c>
      <c r="K32" s="3">
        <f t="shared" si="7"/>
        <v>0</v>
      </c>
      <c r="L32" s="3">
        <f t="shared" si="7"/>
        <v>0</v>
      </c>
      <c r="N32" s="3">
        <f t="shared" ref="N32:P40" si="8">J32-F32</f>
        <v>0</v>
      </c>
      <c r="O32" s="3">
        <f t="shared" si="8"/>
        <v>0</v>
      </c>
      <c r="P32" s="3">
        <f t="shared" si="8"/>
        <v>0</v>
      </c>
    </row>
    <row r="33" spans="1:16" ht="18" customHeight="1">
      <c r="A33" s="37" t="s">
        <v>0</v>
      </c>
      <c r="B33" s="12" t="s">
        <v>4</v>
      </c>
      <c r="E33" s="6">
        <f t="shared" si="0"/>
        <v>33</v>
      </c>
      <c r="F33" s="3">
        <f t="shared" si="5"/>
        <v>1225694552</v>
      </c>
      <c r="G33" s="3">
        <f t="shared" si="5"/>
        <v>285582</v>
      </c>
      <c r="H33" s="3">
        <f t="shared" si="5"/>
        <v>1225980134</v>
      </c>
      <c r="I33" s="6">
        <f t="shared" si="6"/>
        <v>33</v>
      </c>
      <c r="J33" s="3">
        <f t="shared" si="7"/>
        <v>1225694552</v>
      </c>
      <c r="K33" s="3">
        <f t="shared" si="7"/>
        <v>285582</v>
      </c>
      <c r="L33" s="3">
        <f t="shared" si="7"/>
        <v>1225980134</v>
      </c>
      <c r="N33" s="3">
        <f>J33-F33</f>
        <v>0</v>
      </c>
      <c r="O33" s="3">
        <f t="shared" si="8"/>
        <v>0</v>
      </c>
      <c r="P33" s="3">
        <f t="shared" si="8"/>
        <v>0</v>
      </c>
    </row>
    <row r="34" spans="1:16" ht="18" customHeight="1">
      <c r="A34" s="40" t="s">
        <v>55</v>
      </c>
      <c r="B34" s="13" t="s">
        <v>30</v>
      </c>
      <c r="C34" s="28"/>
      <c r="D34" s="28"/>
      <c r="E34" s="29">
        <f t="shared" si="0"/>
        <v>34</v>
      </c>
      <c r="F34" s="4">
        <f t="shared" si="5"/>
        <v>0</v>
      </c>
      <c r="G34" s="4">
        <f t="shared" si="5"/>
        <v>0</v>
      </c>
      <c r="H34" s="4">
        <f t="shared" si="5"/>
        <v>0</v>
      </c>
      <c r="I34" s="29">
        <f t="shared" si="6"/>
        <v>34</v>
      </c>
      <c r="J34" s="4">
        <f t="shared" si="7"/>
        <v>0</v>
      </c>
      <c r="K34" s="4">
        <f t="shared" si="7"/>
        <v>0</v>
      </c>
      <c r="L34" s="4">
        <f t="shared" si="7"/>
        <v>0</v>
      </c>
      <c r="N34" s="4">
        <f>J34-F34</f>
        <v>0</v>
      </c>
      <c r="O34" s="4">
        <f>K34-G34</f>
        <v>0</v>
      </c>
      <c r="P34" s="4">
        <f>L34-H34</f>
        <v>0</v>
      </c>
    </row>
    <row r="35" spans="1:16" ht="18" customHeight="1">
      <c r="A35" s="40" t="s">
        <v>41</v>
      </c>
      <c r="B35" s="12" t="s">
        <v>22</v>
      </c>
      <c r="E35" s="6">
        <f t="shared" si="0"/>
        <v>35</v>
      </c>
      <c r="F35" s="3">
        <f t="shared" si="5"/>
        <v>0</v>
      </c>
      <c r="G35" s="3">
        <f t="shared" si="5"/>
        <v>0</v>
      </c>
      <c r="H35" s="3">
        <f t="shared" si="5"/>
        <v>0</v>
      </c>
      <c r="I35" s="6">
        <f t="shared" si="6"/>
        <v>35</v>
      </c>
      <c r="J35" s="3">
        <f t="shared" si="7"/>
        <v>0</v>
      </c>
      <c r="K35" s="3">
        <f t="shared" si="7"/>
        <v>0</v>
      </c>
      <c r="L35" s="3">
        <f t="shared" si="7"/>
        <v>0</v>
      </c>
      <c r="N35" s="3">
        <f t="shared" ref="N35:N40" si="9">J35-F35</f>
        <v>0</v>
      </c>
      <c r="O35" s="3">
        <f t="shared" si="8"/>
        <v>0</v>
      </c>
      <c r="P35" s="3">
        <f t="shared" si="8"/>
        <v>0</v>
      </c>
    </row>
    <row r="36" spans="1:16" ht="18" customHeight="1">
      <c r="A36" s="268" t="s">
        <v>197</v>
      </c>
      <c r="B36" s="12" t="s">
        <v>3</v>
      </c>
      <c r="E36" s="6">
        <f t="shared" si="0"/>
        <v>36</v>
      </c>
      <c r="F36" s="3">
        <f t="shared" si="5"/>
        <v>-1311823360</v>
      </c>
      <c r="G36" s="3">
        <f t="shared" si="5"/>
        <v>1898418</v>
      </c>
      <c r="H36" s="3">
        <f t="shared" si="5"/>
        <v>-1309924942</v>
      </c>
      <c r="I36" s="6">
        <f t="shared" si="6"/>
        <v>36</v>
      </c>
      <c r="J36" s="3">
        <f t="shared" si="7"/>
        <v>-1311823360</v>
      </c>
      <c r="K36" s="3">
        <f t="shared" si="7"/>
        <v>1898418</v>
      </c>
      <c r="L36" s="3">
        <f t="shared" si="7"/>
        <v>-1309924942</v>
      </c>
      <c r="N36" s="3">
        <f t="shared" si="9"/>
        <v>0</v>
      </c>
      <c r="O36" s="3">
        <f t="shared" si="8"/>
        <v>0</v>
      </c>
      <c r="P36" s="3">
        <f t="shared" si="8"/>
        <v>0</v>
      </c>
    </row>
    <row r="37" spans="1:16" ht="18" customHeight="1" thickBot="1">
      <c r="A37" s="268"/>
      <c r="B37" s="33" t="s">
        <v>5</v>
      </c>
      <c r="E37" s="6">
        <f t="shared" si="0"/>
        <v>37</v>
      </c>
      <c r="F37" s="3">
        <f t="shared" si="5"/>
        <v>155200992</v>
      </c>
      <c r="G37" s="3">
        <f t="shared" si="5"/>
        <v>-2184000</v>
      </c>
      <c r="H37" s="3">
        <f t="shared" si="5"/>
        <v>153016992</v>
      </c>
      <c r="I37" s="6">
        <f t="shared" si="6"/>
        <v>37</v>
      </c>
      <c r="J37" s="3">
        <f t="shared" si="7"/>
        <v>155200992</v>
      </c>
      <c r="K37" s="3">
        <f t="shared" si="7"/>
        <v>-2184000</v>
      </c>
      <c r="L37" s="3">
        <f t="shared" si="7"/>
        <v>153016992</v>
      </c>
      <c r="N37" s="3">
        <f t="shared" si="9"/>
        <v>0</v>
      </c>
      <c r="O37" s="3">
        <f t="shared" si="8"/>
        <v>0</v>
      </c>
      <c r="P37" s="3">
        <f t="shared" si="8"/>
        <v>0</v>
      </c>
    </row>
    <row r="38" spans="1:16" ht="18" customHeight="1" thickTop="1">
      <c r="A38" s="268"/>
      <c r="B38" s="12" t="s">
        <v>18</v>
      </c>
      <c r="E38" s="6">
        <f t="shared" si="0"/>
        <v>38</v>
      </c>
      <c r="F38" s="21">
        <f>SUM(F32:F37)</f>
        <v>69072184</v>
      </c>
      <c r="G38" s="21">
        <f>SUM(G32:G37)</f>
        <v>0</v>
      </c>
      <c r="H38" s="21">
        <f>SUM(H32:H37)</f>
        <v>69072184</v>
      </c>
      <c r="I38" s="6">
        <f t="shared" si="6"/>
        <v>38</v>
      </c>
      <c r="J38" s="21">
        <f>SUM(J32:J37)</f>
        <v>69072184</v>
      </c>
      <c r="K38" s="21">
        <f>SUM(K32:K37)</f>
        <v>0</v>
      </c>
      <c r="L38" s="21">
        <f>SUM(L32:L37)</f>
        <v>69072184</v>
      </c>
      <c r="N38" s="21">
        <f t="shared" si="9"/>
        <v>0</v>
      </c>
      <c r="O38" s="21">
        <f t="shared" si="8"/>
        <v>0</v>
      </c>
      <c r="P38" s="21">
        <f t="shared" si="8"/>
        <v>0</v>
      </c>
    </row>
    <row r="39" spans="1:16" ht="18" customHeight="1" thickBot="1">
      <c r="A39" s="268"/>
      <c r="B39" s="14" t="s">
        <v>19</v>
      </c>
      <c r="E39" s="6">
        <f t="shared" si="0"/>
        <v>39</v>
      </c>
      <c r="F39" s="8">
        <f>SUMIF($B$25:$B$25,$B39,F$25:F$25)</f>
        <v>-6597500</v>
      </c>
      <c r="G39" s="8">
        <f>SUMIF($B$25:$B$25,$B39,G$25:G$25)</f>
        <v>0</v>
      </c>
      <c r="H39" s="8">
        <f>SUMIF($B$25:$B$25,$B39,H$25:H$25)</f>
        <v>-6597500</v>
      </c>
      <c r="I39" s="6">
        <f t="shared" si="6"/>
        <v>39</v>
      </c>
      <c r="J39" s="8">
        <f>SUMIF($B$25:$B$25,$B39,J$25:J$25)</f>
        <v>-6597500</v>
      </c>
      <c r="K39" s="8">
        <f>SUMIF($B$25:$B$25,$B39,K$25:K$25)</f>
        <v>0</v>
      </c>
      <c r="L39" s="8">
        <f>SUMIF($B$25:$B$25,$B39,L$25:L$25)</f>
        <v>-6597500</v>
      </c>
      <c r="N39" s="8">
        <f t="shared" si="9"/>
        <v>0</v>
      </c>
      <c r="O39" s="8">
        <f t="shared" si="8"/>
        <v>0</v>
      </c>
      <c r="P39" s="8">
        <f t="shared" si="8"/>
        <v>0</v>
      </c>
    </row>
    <row r="40" spans="1:16" ht="18" customHeight="1" thickTop="1">
      <c r="A40" s="268"/>
      <c r="B40" s="15" t="s">
        <v>17</v>
      </c>
      <c r="E40" s="6">
        <f t="shared" si="0"/>
        <v>40</v>
      </c>
      <c r="F40" s="9">
        <f>SUM(F38:F39)</f>
        <v>62474684</v>
      </c>
      <c r="G40" s="9">
        <f>SUM(G38:G39)</f>
        <v>0</v>
      </c>
      <c r="H40" s="9">
        <f>SUM(H38:H39)</f>
        <v>62474684</v>
      </c>
      <c r="I40" s="6">
        <f t="shared" si="6"/>
        <v>40</v>
      </c>
      <c r="J40" s="9">
        <f>SUM(J38:J39)</f>
        <v>62474684</v>
      </c>
      <c r="K40" s="9">
        <f>SUM(K38:K39)</f>
        <v>0</v>
      </c>
      <c r="L40" s="9">
        <f>SUM(L38:L39)</f>
        <v>62474684</v>
      </c>
      <c r="N40" s="9">
        <f t="shared" si="9"/>
        <v>0</v>
      </c>
      <c r="O40" s="9">
        <f t="shared" si="8"/>
        <v>0</v>
      </c>
      <c r="P40" s="9">
        <f t="shared" si="8"/>
        <v>0</v>
      </c>
    </row>
    <row r="41" spans="1:16" ht="19" customHeight="1">
      <c r="A41" s="269"/>
      <c r="E41" s="6">
        <f t="shared" si="0"/>
        <v>41</v>
      </c>
      <c r="F41" s="263" t="s">
        <v>37</v>
      </c>
      <c r="G41" s="263"/>
      <c r="H41" s="263"/>
      <c r="I41" s="263"/>
      <c r="J41" s="263"/>
      <c r="K41" s="263"/>
      <c r="L41" s="263"/>
    </row>
    <row r="42" spans="1:16" ht="17" customHeight="1">
      <c r="A42" s="242" t="s">
        <v>53</v>
      </c>
      <c r="E42" s="6">
        <f t="shared" si="0"/>
        <v>42</v>
      </c>
      <c r="F42" s="224" t="s">
        <v>57</v>
      </c>
      <c r="G42" s="225"/>
      <c r="H42" s="225"/>
      <c r="I42" s="225"/>
      <c r="J42" s="225"/>
      <c r="K42" s="225"/>
      <c r="L42" s="226"/>
      <c r="N42" s="10" t="s">
        <v>10</v>
      </c>
      <c r="O42" s="10" t="s">
        <v>13</v>
      </c>
      <c r="P42" s="10" t="s">
        <v>14</v>
      </c>
    </row>
    <row r="43" spans="1:16" ht="17" customHeight="1">
      <c r="A43" s="243"/>
      <c r="B43" s="1"/>
      <c r="C43" s="45" t="s">
        <v>2</v>
      </c>
      <c r="E43" s="6">
        <f t="shared" si="0"/>
        <v>43</v>
      </c>
      <c r="F43" s="24" t="s">
        <v>23</v>
      </c>
      <c r="G43" s="24" t="s">
        <v>13</v>
      </c>
      <c r="H43" s="24" t="s">
        <v>24</v>
      </c>
      <c r="I43" s="6">
        <f>I40+3</f>
        <v>43</v>
      </c>
      <c r="J43" s="24" t="s">
        <v>23</v>
      </c>
      <c r="K43" s="24" t="s">
        <v>13</v>
      </c>
      <c r="L43" s="24" t="s">
        <v>24</v>
      </c>
      <c r="N43" s="11" t="s">
        <v>16</v>
      </c>
      <c r="O43" s="11" t="s">
        <v>20</v>
      </c>
      <c r="P43" s="11" t="s">
        <v>15</v>
      </c>
    </row>
    <row r="44" spans="1:16" ht="18" customHeight="1">
      <c r="A44" s="243"/>
      <c r="C44" s="34" t="s">
        <v>28</v>
      </c>
      <c r="E44" s="6">
        <f t="shared" si="0"/>
        <v>44</v>
      </c>
      <c r="F44" s="3">
        <f t="shared" ref="F44:H49" si="10">SUMIF($C$8:$C$23,$C44,F$8:F$23)</f>
        <v>0</v>
      </c>
      <c r="G44" s="3">
        <f t="shared" si="10"/>
        <v>0</v>
      </c>
      <c r="H44" s="3">
        <f t="shared" si="10"/>
        <v>0</v>
      </c>
      <c r="I44" s="6">
        <f t="shared" si="6"/>
        <v>44</v>
      </c>
      <c r="J44" s="3">
        <f t="shared" ref="J44:L49" si="11">SUMIF($C$8:$C$23,$C44,J$8:J$23)</f>
        <v>0</v>
      </c>
      <c r="K44" s="3">
        <f t="shared" si="11"/>
        <v>0</v>
      </c>
      <c r="L44" s="3">
        <f t="shared" si="11"/>
        <v>0</v>
      </c>
      <c r="N44" s="3">
        <f t="shared" ref="N44:P52" si="12">J44-F44</f>
        <v>0</v>
      </c>
      <c r="O44" s="3">
        <f t="shared" si="12"/>
        <v>0</v>
      </c>
      <c r="P44" s="3">
        <f t="shared" si="12"/>
        <v>0</v>
      </c>
    </row>
    <row r="45" spans="1:16" ht="18" customHeight="1">
      <c r="A45" s="243"/>
      <c r="C45" s="12" t="s">
        <v>4</v>
      </c>
      <c r="E45" s="6">
        <f t="shared" si="0"/>
        <v>45</v>
      </c>
      <c r="F45" s="3">
        <f t="shared" si="10"/>
        <v>1156376489</v>
      </c>
      <c r="G45" s="3">
        <f t="shared" si="10"/>
        <v>285582</v>
      </c>
      <c r="H45" s="3">
        <f t="shared" si="10"/>
        <v>1156662071</v>
      </c>
      <c r="I45" s="6">
        <f t="shared" si="6"/>
        <v>45</v>
      </c>
      <c r="J45" s="3">
        <f t="shared" si="11"/>
        <v>1156376489</v>
      </c>
      <c r="K45" s="3">
        <f t="shared" si="11"/>
        <v>285582</v>
      </c>
      <c r="L45" s="3">
        <f t="shared" si="11"/>
        <v>1156662071</v>
      </c>
      <c r="N45" s="3">
        <f>J45-F45</f>
        <v>0</v>
      </c>
      <c r="O45" s="3">
        <f t="shared" si="12"/>
        <v>0</v>
      </c>
      <c r="P45" s="3">
        <f t="shared" si="12"/>
        <v>0</v>
      </c>
    </row>
    <row r="46" spans="1:16" ht="18" customHeight="1">
      <c r="A46" s="243"/>
      <c r="C46" s="13" t="s">
        <v>30</v>
      </c>
      <c r="D46" s="28"/>
      <c r="E46" s="29">
        <f t="shared" si="0"/>
        <v>46</v>
      </c>
      <c r="F46" s="4">
        <f t="shared" si="10"/>
        <v>-75612091</v>
      </c>
      <c r="G46" s="4">
        <f t="shared" si="10"/>
        <v>0</v>
      </c>
      <c r="H46" s="4">
        <f t="shared" si="10"/>
        <v>-75612091</v>
      </c>
      <c r="I46" s="29">
        <f t="shared" si="6"/>
        <v>46</v>
      </c>
      <c r="J46" s="4">
        <f t="shared" si="11"/>
        <v>-75612091</v>
      </c>
      <c r="K46" s="4">
        <f t="shared" si="11"/>
        <v>0</v>
      </c>
      <c r="L46" s="4">
        <f t="shared" si="11"/>
        <v>-75612091</v>
      </c>
      <c r="N46" s="4">
        <f>J46-F46</f>
        <v>0</v>
      </c>
      <c r="O46" s="4">
        <f>K46-G46</f>
        <v>0</v>
      </c>
      <c r="P46" s="4">
        <f>L46-H46</f>
        <v>0</v>
      </c>
    </row>
    <row r="47" spans="1:16" ht="18" customHeight="1">
      <c r="A47" s="244"/>
      <c r="C47" s="12" t="s">
        <v>22</v>
      </c>
      <c r="E47" s="6">
        <f t="shared" si="0"/>
        <v>47</v>
      </c>
      <c r="F47" s="3">
        <f t="shared" si="10"/>
        <v>144930154</v>
      </c>
      <c r="G47" s="3">
        <f t="shared" si="10"/>
        <v>0</v>
      </c>
      <c r="H47" s="3">
        <f t="shared" si="10"/>
        <v>144930154</v>
      </c>
      <c r="I47" s="6">
        <f t="shared" si="6"/>
        <v>47</v>
      </c>
      <c r="J47" s="3">
        <f t="shared" si="11"/>
        <v>144930154</v>
      </c>
      <c r="K47" s="3">
        <f t="shared" si="11"/>
        <v>0</v>
      </c>
      <c r="L47" s="3">
        <f t="shared" si="11"/>
        <v>144930154</v>
      </c>
      <c r="N47" s="3">
        <f t="shared" ref="N47:N52" si="13">J47-F47</f>
        <v>0</v>
      </c>
      <c r="O47" s="3">
        <f t="shared" si="12"/>
        <v>0</v>
      </c>
      <c r="P47" s="3">
        <f t="shared" si="12"/>
        <v>0</v>
      </c>
    </row>
    <row r="48" spans="1:16" ht="18" customHeight="1" thickBot="1">
      <c r="A48" s="37" t="s">
        <v>0</v>
      </c>
      <c r="C48" s="12" t="s">
        <v>3</v>
      </c>
      <c r="E48" s="6">
        <f t="shared" si="0"/>
        <v>48</v>
      </c>
      <c r="F48" s="3">
        <f t="shared" si="10"/>
        <v>-1311823360</v>
      </c>
      <c r="G48" s="3">
        <f t="shared" si="10"/>
        <v>1898418</v>
      </c>
      <c r="H48" s="3">
        <f t="shared" si="10"/>
        <v>-1309924942</v>
      </c>
      <c r="I48" s="6">
        <f t="shared" si="6"/>
        <v>48</v>
      </c>
      <c r="J48" s="3">
        <f t="shared" si="11"/>
        <v>-1311823360</v>
      </c>
      <c r="K48" s="3">
        <f t="shared" si="11"/>
        <v>1898418</v>
      </c>
      <c r="L48" s="3">
        <f t="shared" si="11"/>
        <v>-1309924942</v>
      </c>
      <c r="N48" s="3">
        <f t="shared" si="13"/>
        <v>0</v>
      </c>
      <c r="O48" s="3">
        <f t="shared" si="12"/>
        <v>0</v>
      </c>
      <c r="P48" s="3">
        <f t="shared" si="12"/>
        <v>0</v>
      </c>
    </row>
    <row r="49" spans="1:16" ht="18" customHeight="1" thickTop="1" thickBot="1">
      <c r="A49" s="254" t="s">
        <v>58</v>
      </c>
      <c r="C49" s="33" t="s">
        <v>5</v>
      </c>
      <c r="E49" s="6">
        <f t="shared" si="0"/>
        <v>49</v>
      </c>
      <c r="F49" s="3">
        <f t="shared" si="10"/>
        <v>155200992</v>
      </c>
      <c r="G49" s="3">
        <f t="shared" si="10"/>
        <v>-2184000</v>
      </c>
      <c r="H49" s="3">
        <f t="shared" si="10"/>
        <v>153016992</v>
      </c>
      <c r="I49" s="6">
        <f t="shared" si="6"/>
        <v>49</v>
      </c>
      <c r="J49" s="3">
        <f t="shared" si="11"/>
        <v>155200992</v>
      </c>
      <c r="K49" s="3">
        <f t="shared" si="11"/>
        <v>-2184000</v>
      </c>
      <c r="L49" s="3">
        <f t="shared" si="11"/>
        <v>153016992</v>
      </c>
      <c r="N49" s="3">
        <f t="shared" si="13"/>
        <v>0</v>
      </c>
      <c r="O49" s="3">
        <f t="shared" si="12"/>
        <v>0</v>
      </c>
      <c r="P49" s="3">
        <f t="shared" si="12"/>
        <v>0</v>
      </c>
    </row>
    <row r="50" spans="1:16" ht="18" customHeight="1" thickTop="1">
      <c r="A50" s="255"/>
      <c r="C50" s="12" t="s">
        <v>18</v>
      </c>
      <c r="E50" s="6">
        <f t="shared" si="0"/>
        <v>50</v>
      </c>
      <c r="F50" s="21">
        <f>SUM(F44:F49)</f>
        <v>69072184</v>
      </c>
      <c r="G50" s="21">
        <f>SUM(G44:G49)</f>
        <v>0</v>
      </c>
      <c r="H50" s="21">
        <f>SUM(H44:H49)</f>
        <v>69072184</v>
      </c>
      <c r="I50" s="6">
        <f t="shared" si="6"/>
        <v>50</v>
      </c>
      <c r="J50" s="21">
        <f>SUM(J44:J49)</f>
        <v>69072184</v>
      </c>
      <c r="K50" s="21">
        <f>SUM(K44:K49)</f>
        <v>0</v>
      </c>
      <c r="L50" s="21">
        <f>SUM(L44:L49)</f>
        <v>69072184</v>
      </c>
      <c r="N50" s="21">
        <f t="shared" si="13"/>
        <v>0</v>
      </c>
      <c r="O50" s="21">
        <f t="shared" si="12"/>
        <v>0</v>
      </c>
      <c r="P50" s="21">
        <f t="shared" si="12"/>
        <v>0</v>
      </c>
    </row>
    <row r="51" spans="1:16" ht="18" customHeight="1" thickBot="1">
      <c r="A51" s="255"/>
      <c r="C51" s="14" t="s">
        <v>19</v>
      </c>
      <c r="E51" s="6">
        <f t="shared" si="0"/>
        <v>51</v>
      </c>
      <c r="F51" s="8">
        <f>SUMIF($C$25:$C$25,$C51,F$25:F$25)</f>
        <v>-6597500</v>
      </c>
      <c r="G51" s="8">
        <f>SUMIF($C$25:$C$25,$C51,G$25:G$25)</f>
        <v>0</v>
      </c>
      <c r="H51" s="8">
        <f>SUMIF($C$25:$C$25,$C51,H$25:H$25)</f>
        <v>-6597500</v>
      </c>
      <c r="I51" s="6">
        <f t="shared" si="6"/>
        <v>51</v>
      </c>
      <c r="J51" s="8">
        <f>SUMIF($C$25:$C$25,$C51,J$25:J$25)</f>
        <v>-6597500</v>
      </c>
      <c r="K51" s="8">
        <f>SUMIF($C$25:$C$25,$C51,K$25:K$25)</f>
        <v>0</v>
      </c>
      <c r="L51" s="8">
        <f>SUMIF($C$25:$C$25,$C51,L$25:L$25)</f>
        <v>-6597500</v>
      </c>
      <c r="N51" s="8">
        <f t="shared" si="13"/>
        <v>0</v>
      </c>
      <c r="O51" s="8">
        <f t="shared" si="12"/>
        <v>0</v>
      </c>
      <c r="P51" s="8">
        <f t="shared" si="12"/>
        <v>0</v>
      </c>
    </row>
    <row r="52" spans="1:16" ht="18" customHeight="1" thickTop="1">
      <c r="A52" s="255"/>
      <c r="C52" s="15" t="s">
        <v>17</v>
      </c>
      <c r="E52" s="6">
        <f t="shared" si="0"/>
        <v>52</v>
      </c>
      <c r="F52" s="9">
        <f>SUM(F50:F51)</f>
        <v>62474684</v>
      </c>
      <c r="G52" s="9">
        <f>SUM(G50:G51)</f>
        <v>0</v>
      </c>
      <c r="H52" s="9">
        <f>SUM(H50:H51)</f>
        <v>62474684</v>
      </c>
      <c r="I52" s="6">
        <f t="shared" si="6"/>
        <v>52</v>
      </c>
      <c r="J52" s="9">
        <f>SUM(J50:J51)</f>
        <v>62474684</v>
      </c>
      <c r="K52" s="9">
        <f>SUM(K50:K51)</f>
        <v>0</v>
      </c>
      <c r="L52" s="9">
        <f>SUM(L50:L51)</f>
        <v>62474684</v>
      </c>
      <c r="N52" s="9">
        <f t="shared" si="13"/>
        <v>0</v>
      </c>
      <c r="O52" s="9">
        <f t="shared" si="12"/>
        <v>0</v>
      </c>
      <c r="P52" s="9">
        <f t="shared" si="12"/>
        <v>0</v>
      </c>
    </row>
    <row r="53" spans="1:16" ht="19" customHeight="1">
      <c r="A53" s="255"/>
      <c r="E53" s="6">
        <f t="shared" si="0"/>
        <v>53</v>
      </c>
      <c r="F53" s="264" t="s">
        <v>36</v>
      </c>
      <c r="G53" s="264"/>
      <c r="H53" s="264"/>
      <c r="I53" s="264"/>
      <c r="J53" s="264"/>
      <c r="K53" s="264"/>
      <c r="L53" s="264"/>
    </row>
    <row r="54" spans="1:16" ht="17" customHeight="1" thickBot="1">
      <c r="A54" s="256"/>
      <c r="E54" s="6">
        <f t="shared" si="0"/>
        <v>54</v>
      </c>
      <c r="F54" s="236" t="s">
        <v>59</v>
      </c>
      <c r="G54" s="237"/>
      <c r="H54" s="237"/>
      <c r="I54" s="237"/>
      <c r="J54" s="237"/>
      <c r="K54" s="237"/>
      <c r="L54" s="238"/>
      <c r="N54" s="10" t="s">
        <v>10</v>
      </c>
      <c r="O54" s="10" t="s">
        <v>13</v>
      </c>
      <c r="P54" s="10" t="s">
        <v>14</v>
      </c>
    </row>
    <row r="55" spans="1:16" ht="17" customHeight="1" thickTop="1">
      <c r="A55" s="37" t="s">
        <v>0</v>
      </c>
      <c r="D55" s="46" t="s">
        <v>2</v>
      </c>
      <c r="E55" s="6">
        <f t="shared" si="0"/>
        <v>55</v>
      </c>
      <c r="F55" s="24" t="s">
        <v>23</v>
      </c>
      <c r="G55" s="24" t="s">
        <v>13</v>
      </c>
      <c r="H55" s="24" t="s">
        <v>24</v>
      </c>
      <c r="I55" s="6">
        <f>I52+3</f>
        <v>55</v>
      </c>
      <c r="J55" s="24" t="s">
        <v>23</v>
      </c>
      <c r="K55" s="24" t="s">
        <v>13</v>
      </c>
      <c r="L55" s="24" t="s">
        <v>24</v>
      </c>
      <c r="N55" s="11" t="s">
        <v>16</v>
      </c>
      <c r="O55" s="11" t="s">
        <v>20</v>
      </c>
      <c r="P55" s="11" t="s">
        <v>15</v>
      </c>
    </row>
    <row r="56" spans="1:16" ht="18" customHeight="1">
      <c r="A56" s="44" t="s">
        <v>38</v>
      </c>
      <c r="B56" s="35" t="s">
        <v>28</v>
      </c>
      <c r="C56" s="26" t="s">
        <v>56</v>
      </c>
      <c r="D56" s="34" t="s">
        <v>28</v>
      </c>
      <c r="E56" s="6">
        <f t="shared" si="0"/>
        <v>56</v>
      </c>
      <c r="F56" s="23">
        <f t="shared" ref="F56:H61" si="14">SUMIF($D$8:$D$23,$D56,F$8:F$23)</f>
        <v>-75612091</v>
      </c>
      <c r="G56" s="3">
        <f t="shared" si="14"/>
        <v>0</v>
      </c>
      <c r="H56" s="23">
        <f t="shared" si="14"/>
        <v>-75612091</v>
      </c>
      <c r="I56" s="6">
        <f t="shared" si="6"/>
        <v>56</v>
      </c>
      <c r="J56" s="23">
        <f t="shared" ref="J56:L61" si="15">SUMIF($D$8:$D$23,$D56,J$8:J$23)</f>
        <v>-75612091</v>
      </c>
      <c r="K56" s="3">
        <f t="shared" si="15"/>
        <v>0</v>
      </c>
      <c r="L56" s="23">
        <f t="shared" si="15"/>
        <v>-75612091</v>
      </c>
      <c r="N56" s="3">
        <f>J56-F56</f>
        <v>0</v>
      </c>
      <c r="O56" s="3">
        <f>K56-G56</f>
        <v>0</v>
      </c>
      <c r="P56" s="3">
        <f>L56-H56</f>
        <v>0</v>
      </c>
    </row>
    <row r="57" spans="1:16" ht="18" customHeight="1" thickBot="1">
      <c r="A57" s="270" t="s">
        <v>194</v>
      </c>
      <c r="D57" s="12" t="s">
        <v>4</v>
      </c>
      <c r="E57" s="6">
        <f t="shared" si="0"/>
        <v>57</v>
      </c>
      <c r="F57" s="3">
        <f t="shared" si="14"/>
        <v>1156376489</v>
      </c>
      <c r="G57" s="3">
        <f t="shared" si="14"/>
        <v>285582</v>
      </c>
      <c r="H57" s="3">
        <f t="shared" si="14"/>
        <v>1156662071</v>
      </c>
      <c r="I57" s="6">
        <f t="shared" si="6"/>
        <v>57</v>
      </c>
      <c r="J57" s="3">
        <f t="shared" si="15"/>
        <v>1156376489</v>
      </c>
      <c r="K57" s="3">
        <f t="shared" si="15"/>
        <v>285582</v>
      </c>
      <c r="L57" s="3">
        <f t="shared" si="15"/>
        <v>1156662071</v>
      </c>
      <c r="N57" s="3">
        <f>J57-F57</f>
        <v>0</v>
      </c>
      <c r="O57" s="3">
        <f t="shared" ref="O57:P64" si="16">K57-G57</f>
        <v>0</v>
      </c>
      <c r="P57" s="3">
        <f t="shared" si="16"/>
        <v>0</v>
      </c>
    </row>
    <row r="58" spans="1:16" ht="18" customHeight="1" thickTop="1">
      <c r="A58" s="271"/>
      <c r="B58" s="163"/>
      <c r="C58" s="165" t="s">
        <v>152</v>
      </c>
      <c r="D58" s="13" t="s">
        <v>30</v>
      </c>
      <c r="E58" s="29">
        <f t="shared" si="0"/>
        <v>58</v>
      </c>
      <c r="F58" s="30">
        <f t="shared" si="14"/>
        <v>-75612091</v>
      </c>
      <c r="G58" s="41">
        <f t="shared" si="14"/>
        <v>75612091</v>
      </c>
      <c r="H58" s="41">
        <f t="shared" si="14"/>
        <v>0</v>
      </c>
      <c r="I58" s="29">
        <f t="shared" si="6"/>
        <v>58</v>
      </c>
      <c r="J58" s="30">
        <f t="shared" si="15"/>
        <v>-75612091</v>
      </c>
      <c r="K58" s="41">
        <f t="shared" si="15"/>
        <v>0</v>
      </c>
      <c r="L58" s="41">
        <f t="shared" si="15"/>
        <v>-75612091</v>
      </c>
      <c r="N58" s="4">
        <f t="shared" ref="N58:N64" si="17">J58-F58</f>
        <v>0</v>
      </c>
      <c r="O58" s="4">
        <f t="shared" si="16"/>
        <v>-75612091</v>
      </c>
      <c r="P58" s="4">
        <f t="shared" si="16"/>
        <v>-75612091</v>
      </c>
    </row>
    <row r="59" spans="1:16" ht="18" customHeight="1" thickBot="1">
      <c r="A59" s="271"/>
      <c r="B59" s="163"/>
      <c r="C59" s="165" t="s">
        <v>153</v>
      </c>
      <c r="D59" s="12" t="s">
        <v>22</v>
      </c>
      <c r="E59" s="6">
        <f t="shared" si="0"/>
        <v>59</v>
      </c>
      <c r="F59" s="31">
        <f t="shared" si="14"/>
        <v>220542245</v>
      </c>
      <c r="G59" s="42">
        <f t="shared" si="14"/>
        <v>-75612091</v>
      </c>
      <c r="H59" s="42">
        <f t="shared" si="14"/>
        <v>144930154</v>
      </c>
      <c r="I59" s="6">
        <f t="shared" si="6"/>
        <v>59</v>
      </c>
      <c r="J59" s="31">
        <f t="shared" si="15"/>
        <v>220542245</v>
      </c>
      <c r="K59" s="42">
        <f t="shared" si="15"/>
        <v>0</v>
      </c>
      <c r="L59" s="42">
        <f t="shared" si="15"/>
        <v>220542245</v>
      </c>
      <c r="N59" s="3">
        <f t="shared" si="17"/>
        <v>0</v>
      </c>
      <c r="O59" s="3">
        <f t="shared" si="16"/>
        <v>75612091</v>
      </c>
      <c r="P59" s="3">
        <f t="shared" si="16"/>
        <v>75612091</v>
      </c>
    </row>
    <row r="60" spans="1:16" ht="18" customHeight="1" thickTop="1">
      <c r="A60" s="271"/>
      <c r="B60" s="163"/>
      <c r="C60" s="165" t="s">
        <v>149</v>
      </c>
      <c r="D60" s="12" t="s">
        <v>3</v>
      </c>
      <c r="E60" s="6">
        <f t="shared" si="0"/>
        <v>60</v>
      </c>
      <c r="F60" s="3">
        <f t="shared" si="14"/>
        <v>-1311823360</v>
      </c>
      <c r="G60" s="3">
        <f t="shared" si="14"/>
        <v>1898418</v>
      </c>
      <c r="H60" s="3">
        <f t="shared" si="14"/>
        <v>-1309924942</v>
      </c>
      <c r="I60" s="6">
        <f t="shared" si="6"/>
        <v>60</v>
      </c>
      <c r="J60" s="3">
        <f t="shared" si="15"/>
        <v>-1311823360</v>
      </c>
      <c r="K60" s="3">
        <f t="shared" si="15"/>
        <v>1898418</v>
      </c>
      <c r="L60" s="3">
        <f t="shared" si="15"/>
        <v>-1309924942</v>
      </c>
      <c r="N60" s="3">
        <f t="shared" si="17"/>
        <v>0</v>
      </c>
      <c r="O60" s="3">
        <f t="shared" si="16"/>
        <v>0</v>
      </c>
      <c r="P60" s="3">
        <f t="shared" si="16"/>
        <v>0</v>
      </c>
    </row>
    <row r="61" spans="1:16" ht="18" customHeight="1" thickBot="1">
      <c r="A61" s="271"/>
      <c r="B61" s="163"/>
      <c r="C61" s="165" t="s">
        <v>150</v>
      </c>
      <c r="D61" s="33" t="s">
        <v>5</v>
      </c>
      <c r="E61" s="6">
        <f t="shared" si="0"/>
        <v>61</v>
      </c>
      <c r="F61" s="3">
        <f t="shared" si="14"/>
        <v>155200992</v>
      </c>
      <c r="G61" s="3">
        <f t="shared" si="14"/>
        <v>-2184000</v>
      </c>
      <c r="H61" s="3">
        <f t="shared" si="14"/>
        <v>153016992</v>
      </c>
      <c r="I61" s="6">
        <f t="shared" si="6"/>
        <v>61</v>
      </c>
      <c r="J61" s="3">
        <f t="shared" si="15"/>
        <v>155200992</v>
      </c>
      <c r="K61" s="3">
        <f t="shared" si="15"/>
        <v>-2184000</v>
      </c>
      <c r="L61" s="3">
        <f t="shared" si="15"/>
        <v>153016992</v>
      </c>
      <c r="N61" s="3">
        <f t="shared" si="17"/>
        <v>0</v>
      </c>
      <c r="O61" s="3">
        <f t="shared" si="16"/>
        <v>0</v>
      </c>
      <c r="P61" s="3">
        <f t="shared" si="16"/>
        <v>0</v>
      </c>
    </row>
    <row r="62" spans="1:16" ht="18" customHeight="1" thickTop="1">
      <c r="A62" s="271"/>
      <c r="B62" s="163"/>
      <c r="C62" s="165" t="s">
        <v>151</v>
      </c>
      <c r="D62" s="12" t="s">
        <v>18</v>
      </c>
      <c r="E62" s="6">
        <f t="shared" si="0"/>
        <v>62</v>
      </c>
      <c r="F62" s="21">
        <f>SUM(F56:F61)</f>
        <v>69072184</v>
      </c>
      <c r="G62" s="21">
        <f>SUM(G56:G61)</f>
        <v>0</v>
      </c>
      <c r="H62" s="21">
        <f>SUM(H56:H61)</f>
        <v>69072184</v>
      </c>
      <c r="I62" s="6">
        <f t="shared" si="6"/>
        <v>62</v>
      </c>
      <c r="J62" s="21">
        <f>SUM(J56:J61)</f>
        <v>69072184</v>
      </c>
      <c r="K62" s="21">
        <f>SUM(K56:K61)</f>
        <v>0</v>
      </c>
      <c r="L62" s="21">
        <f>SUM(L56:L61)</f>
        <v>69072184</v>
      </c>
      <c r="N62" s="21">
        <f t="shared" si="17"/>
        <v>0</v>
      </c>
      <c r="O62" s="21">
        <f t="shared" si="16"/>
        <v>0</v>
      </c>
      <c r="P62" s="21">
        <f t="shared" si="16"/>
        <v>0</v>
      </c>
    </row>
    <row r="63" spans="1:16" ht="18" customHeight="1" thickBot="1">
      <c r="A63" s="271"/>
      <c r="B63" s="163"/>
      <c r="C63" s="165"/>
      <c r="D63" s="14" t="s">
        <v>19</v>
      </c>
      <c r="E63" s="6">
        <f t="shared" si="0"/>
        <v>63</v>
      </c>
      <c r="F63" s="8">
        <f>SUMIF($D$25:$D$25,$D63,F$25:F$25)</f>
        <v>-6597500</v>
      </c>
      <c r="G63" s="8">
        <f>SUMIF($D$25:$D$25,$D63,G$25:G$25)</f>
        <v>0</v>
      </c>
      <c r="H63" s="8">
        <f>SUMIF($D$25:$D$25,$D63,H$25:H$25)</f>
        <v>-6597500</v>
      </c>
      <c r="I63" s="6">
        <f t="shared" si="6"/>
        <v>63</v>
      </c>
      <c r="J63" s="8">
        <f>SUMIF($D$25:$D$25,$D63,J$25:J$25)</f>
        <v>-6597500</v>
      </c>
      <c r="K63" s="8">
        <f>SUMIF($D$25:$D$25,$D63,K$25:K$25)</f>
        <v>0</v>
      </c>
      <c r="L63" s="8">
        <f>SUMIF($D$25:$D$25,$D63,L$25:L$25)</f>
        <v>-6597500</v>
      </c>
      <c r="N63" s="8">
        <f t="shared" si="17"/>
        <v>0</v>
      </c>
      <c r="O63" s="8">
        <f t="shared" si="16"/>
        <v>0</v>
      </c>
      <c r="P63" s="8">
        <f t="shared" si="16"/>
        <v>0</v>
      </c>
    </row>
    <row r="64" spans="1:16" ht="18" customHeight="1" thickTop="1">
      <c r="A64" s="271"/>
      <c r="B64" s="163"/>
      <c r="C64" s="165"/>
      <c r="D64" s="15" t="s">
        <v>17</v>
      </c>
      <c r="E64" s="6">
        <f t="shared" si="0"/>
        <v>64</v>
      </c>
      <c r="F64" s="9">
        <f>SUM(F62:F63)</f>
        <v>62474684</v>
      </c>
      <c r="G64" s="9">
        <f>SUM(G62:G63)</f>
        <v>0</v>
      </c>
      <c r="H64" s="9">
        <f>SUM(H62:H63)</f>
        <v>62474684</v>
      </c>
      <c r="I64" s="6">
        <f t="shared" si="6"/>
        <v>64</v>
      </c>
      <c r="J64" s="9">
        <f>SUM(J62:J63)</f>
        <v>62474684</v>
      </c>
      <c r="K64" s="9">
        <f>SUM(K62:K63)</f>
        <v>0</v>
      </c>
      <c r="L64" s="9">
        <f>SUM(L62:L63)</f>
        <v>62474684</v>
      </c>
      <c r="N64" s="9">
        <f t="shared" si="17"/>
        <v>0</v>
      </c>
      <c r="O64" s="9">
        <f t="shared" si="16"/>
        <v>0</v>
      </c>
      <c r="P64" s="9">
        <f t="shared" si="16"/>
        <v>0</v>
      </c>
    </row>
    <row r="65" spans="1:2" ht="18" customHeight="1">
      <c r="A65" s="2" t="s">
        <v>0</v>
      </c>
    </row>
    <row r="66" spans="1:2" ht="18" customHeight="1">
      <c r="A66" s="2" t="s">
        <v>0</v>
      </c>
    </row>
    <row r="67" spans="1:2" ht="18" customHeight="1">
      <c r="A67" s="2" t="s">
        <v>0</v>
      </c>
    </row>
    <row r="69" spans="1:2" ht="18" customHeight="1">
      <c r="B69" s="1"/>
    </row>
    <row r="70" spans="1:2" ht="18" customHeight="1">
      <c r="B70" s="1"/>
    </row>
    <row r="71" spans="1:2" ht="18" customHeight="1">
      <c r="B71" s="1"/>
    </row>
    <row r="72" spans="1:2" ht="18" customHeight="1">
      <c r="A72" s="1"/>
    </row>
    <row r="73" spans="1:2" ht="18" customHeight="1">
      <c r="A73" s="1"/>
    </row>
    <row r="74" spans="1:2" ht="18" customHeight="1">
      <c r="A74" s="1"/>
    </row>
    <row r="75" spans="1:2" ht="18" customHeight="1">
      <c r="A75" s="1"/>
    </row>
    <row r="76" spans="1:2" ht="18" customHeight="1">
      <c r="A76" s="1"/>
    </row>
    <row r="77" spans="1:2" ht="18" customHeight="1">
      <c r="A77" s="1"/>
    </row>
    <row r="78" spans="1:2" ht="18" customHeight="1">
      <c r="A78" s="1"/>
    </row>
    <row r="79" spans="1:2" ht="18" customHeight="1">
      <c r="A79" s="1"/>
    </row>
    <row r="80" spans="1:2" ht="18" customHeight="1">
      <c r="A80" s="1"/>
    </row>
    <row r="81" spans="1:1" ht="18" customHeight="1">
      <c r="A81" s="1"/>
    </row>
    <row r="82" spans="1:1" ht="18" customHeight="1">
      <c r="A82" s="1"/>
    </row>
    <row r="83" spans="1:1" ht="18" customHeight="1">
      <c r="A83" s="1"/>
    </row>
    <row r="84" spans="1:1" ht="18" customHeight="1">
      <c r="A84" s="1"/>
    </row>
  </sheetData>
  <mergeCells count="19">
    <mergeCell ref="A57:A64"/>
    <mergeCell ref="F6:H6"/>
    <mergeCell ref="J6:L6"/>
    <mergeCell ref="A42:A47"/>
    <mergeCell ref="A49:A54"/>
    <mergeCell ref="A29:A30"/>
    <mergeCell ref="F29:L29"/>
    <mergeCell ref="F30:L30"/>
    <mergeCell ref="F41:L41"/>
    <mergeCell ref="F53:L53"/>
    <mergeCell ref="A36:A41"/>
    <mergeCell ref="N1:P5"/>
    <mergeCell ref="F42:L42"/>
    <mergeCell ref="F54:L54"/>
    <mergeCell ref="N6:P6"/>
    <mergeCell ref="A15:D15"/>
    <mergeCell ref="B3:D6"/>
    <mergeCell ref="F1:H5"/>
    <mergeCell ref="J1:L5"/>
  </mergeCells>
  <conditionalFormatting sqref="A1:P36 B37:P41 A42:P1048576">
    <cfRule type="cellIs" dxfId="3" priority="19" operator="equal">
      <formula>0</formula>
    </cfRule>
    <cfRule type="cellIs" dxfId="2" priority="20" operator="lessThan">
      <formula>0</formula>
    </cfRule>
  </conditionalFormatting>
  <printOptions verticalCentered="1"/>
  <pageMargins left="0.25" right="0.25" top="0.25" bottom="0.25" header="0.3" footer="0.3"/>
  <pageSetup scale="70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4FD8-CD8D-9749-8D93-328F20EDC4DC}">
  <sheetPr>
    <tabColor rgb="FFEFFFC4"/>
  </sheetPr>
  <dimension ref="A1:U84"/>
  <sheetViews>
    <sheetView zoomScaleNormal="100" workbookViewId="0"/>
  </sheetViews>
  <sheetFormatPr baseColWidth="10" defaultColWidth="13.83203125" defaultRowHeight="18" customHeight="1"/>
  <cols>
    <col min="1" max="1" width="32" style="2" customWidth="1"/>
    <col min="2" max="2" width="5.1640625" style="6" customWidth="1"/>
    <col min="3" max="4" width="5.1640625" style="1" customWidth="1"/>
    <col min="5" max="5" width="3.1640625" style="1" bestFit="1" customWidth="1"/>
    <col min="6" max="8" width="13.83203125" style="1" customWidth="1"/>
    <col min="9" max="9" width="3.1640625" style="1" bestFit="1" customWidth="1"/>
    <col min="10" max="12" width="13.83203125" style="1" customWidth="1"/>
    <col min="13" max="16384" width="13.83203125" style="1"/>
  </cols>
  <sheetData>
    <row r="1" spans="1:16" ht="17" customHeight="1">
      <c r="A1" s="22" t="s">
        <v>34</v>
      </c>
      <c r="B1" s="1"/>
      <c r="C1" s="6"/>
      <c r="D1" s="6"/>
      <c r="E1" s="6">
        <v>1</v>
      </c>
      <c r="F1" s="239" t="s">
        <v>60</v>
      </c>
      <c r="G1" s="216"/>
      <c r="H1" s="217"/>
      <c r="I1" s="6">
        <v>1</v>
      </c>
      <c r="J1" s="215" t="s">
        <v>60</v>
      </c>
      <c r="K1" s="216"/>
      <c r="L1" s="217"/>
      <c r="M1" s="1" t="s">
        <v>0</v>
      </c>
      <c r="N1" s="215" t="s">
        <v>60</v>
      </c>
      <c r="O1" s="216"/>
      <c r="P1" s="217"/>
    </row>
    <row r="2" spans="1:16" ht="17" customHeight="1">
      <c r="A2" s="63" t="s">
        <v>71</v>
      </c>
      <c r="B2" s="1"/>
      <c r="C2" s="6"/>
      <c r="D2" s="6"/>
      <c r="E2" s="6">
        <f>E1+1</f>
        <v>2</v>
      </c>
      <c r="F2" s="218"/>
      <c r="G2" s="219"/>
      <c r="H2" s="220"/>
      <c r="I2" s="6">
        <f>I1+1</f>
        <v>2</v>
      </c>
      <c r="J2" s="218"/>
      <c r="K2" s="219"/>
      <c r="L2" s="220"/>
      <c r="N2" s="218"/>
      <c r="O2" s="219"/>
      <c r="P2" s="220"/>
    </row>
    <row r="3" spans="1:16" ht="17" customHeight="1">
      <c r="A3" s="22" t="s">
        <v>42</v>
      </c>
      <c r="B3" s="274" t="s">
        <v>193</v>
      </c>
      <c r="C3" s="275"/>
      <c r="D3" s="276"/>
      <c r="E3" s="6">
        <f t="shared" ref="E3:E64" si="0">E2+1</f>
        <v>3</v>
      </c>
      <c r="F3" s="218"/>
      <c r="G3" s="219"/>
      <c r="H3" s="220"/>
      <c r="I3" s="6">
        <f t="shared" ref="I3:I28" si="1">I2+1</f>
        <v>3</v>
      </c>
      <c r="J3" s="218"/>
      <c r="K3" s="219"/>
      <c r="L3" s="220"/>
      <c r="N3" s="218"/>
      <c r="O3" s="219"/>
      <c r="P3" s="220"/>
    </row>
    <row r="4" spans="1:16" ht="17" customHeight="1">
      <c r="A4" s="63" t="s">
        <v>52</v>
      </c>
      <c r="B4" s="277"/>
      <c r="C4" s="278"/>
      <c r="D4" s="279"/>
      <c r="E4" s="6">
        <f t="shared" si="0"/>
        <v>4</v>
      </c>
      <c r="F4" s="218"/>
      <c r="G4" s="219"/>
      <c r="H4" s="220"/>
      <c r="I4" s="6">
        <f t="shared" si="1"/>
        <v>4</v>
      </c>
      <c r="J4" s="218"/>
      <c r="K4" s="219"/>
      <c r="L4" s="220"/>
      <c r="N4" s="218"/>
      <c r="O4" s="219"/>
      <c r="P4" s="220"/>
    </row>
    <row r="5" spans="1:16" ht="17" customHeight="1">
      <c r="A5" s="22" t="s">
        <v>33</v>
      </c>
      <c r="B5" s="277"/>
      <c r="C5" s="278"/>
      <c r="D5" s="279"/>
      <c r="E5" s="6">
        <f t="shared" si="0"/>
        <v>5</v>
      </c>
      <c r="F5" s="221"/>
      <c r="G5" s="222"/>
      <c r="H5" s="223"/>
      <c r="I5" s="6">
        <f t="shared" si="1"/>
        <v>5</v>
      </c>
      <c r="J5" s="221"/>
      <c r="K5" s="222"/>
      <c r="L5" s="223"/>
      <c r="N5" s="221"/>
      <c r="O5" s="222"/>
      <c r="P5" s="223"/>
    </row>
    <row r="6" spans="1:16" ht="17" customHeight="1">
      <c r="A6" s="63" t="s">
        <v>67</v>
      </c>
      <c r="B6" s="280"/>
      <c r="C6" s="281"/>
      <c r="D6" s="282"/>
      <c r="E6" s="6">
        <f t="shared" si="0"/>
        <v>6</v>
      </c>
      <c r="F6" s="248" t="s">
        <v>39</v>
      </c>
      <c r="G6" s="249"/>
      <c r="H6" s="250"/>
      <c r="I6" s="6">
        <f t="shared" si="1"/>
        <v>6</v>
      </c>
      <c r="J6" s="251" t="s">
        <v>40</v>
      </c>
      <c r="K6" s="252"/>
      <c r="L6" s="253"/>
      <c r="N6" s="245" t="s">
        <v>35</v>
      </c>
      <c r="O6" s="246"/>
      <c r="P6" s="247"/>
    </row>
    <row r="7" spans="1:16" ht="18" customHeight="1">
      <c r="A7" s="16" t="s">
        <v>1</v>
      </c>
      <c r="B7" s="56" t="s">
        <v>2</v>
      </c>
      <c r="C7" s="45" t="s">
        <v>2</v>
      </c>
      <c r="D7" s="46" t="s">
        <v>2</v>
      </c>
      <c r="E7" s="6">
        <f t="shared" si="0"/>
        <v>7</v>
      </c>
      <c r="F7" s="24" t="s">
        <v>23</v>
      </c>
      <c r="G7" s="24" t="s">
        <v>13</v>
      </c>
      <c r="H7" s="24" t="s">
        <v>24</v>
      </c>
      <c r="I7" s="6">
        <f t="shared" si="1"/>
        <v>7</v>
      </c>
      <c r="J7" s="24" t="s">
        <v>23</v>
      </c>
      <c r="K7" s="24" t="s">
        <v>13</v>
      </c>
      <c r="L7" s="24" t="s">
        <v>24</v>
      </c>
      <c r="N7" s="24" t="s">
        <v>23</v>
      </c>
      <c r="O7" s="24" t="s">
        <v>13</v>
      </c>
      <c r="P7" s="24" t="s">
        <v>24</v>
      </c>
    </row>
    <row r="8" spans="1:16" ht="18" customHeight="1">
      <c r="A8" s="18" t="s">
        <v>48</v>
      </c>
      <c r="B8" s="12" t="s">
        <v>4</v>
      </c>
      <c r="C8" s="13" t="s">
        <v>30</v>
      </c>
      <c r="D8" s="32" t="s">
        <v>28</v>
      </c>
      <c r="E8" s="29">
        <f t="shared" si="0"/>
        <v>8</v>
      </c>
      <c r="F8" s="4">
        <f>'Page 11'!F8-'Page 10'!F8</f>
        <v>0</v>
      </c>
      <c r="G8" s="4">
        <f>'Page 11'!G8-'Page 10'!G8</f>
        <v>-10000000</v>
      </c>
      <c r="H8" s="4">
        <f>'Page 11'!H8-'Page 10'!H8</f>
        <v>-10000000</v>
      </c>
      <c r="I8" s="29">
        <f t="shared" si="1"/>
        <v>8</v>
      </c>
      <c r="J8" s="4">
        <f>'Page 11'!J8-'Page 10'!J8</f>
        <v>0</v>
      </c>
      <c r="K8" s="4">
        <f>'Page 11'!K8-'Page 10'!K8</f>
        <v>-10000000</v>
      </c>
      <c r="L8" s="4">
        <f>'Page 11'!L8-'Page 10'!L8</f>
        <v>-10000000</v>
      </c>
      <c r="N8" s="3">
        <f t="shared" ref="N8:P26" si="2">J8-F8</f>
        <v>0</v>
      </c>
      <c r="O8" s="3">
        <f t="shared" si="2"/>
        <v>0</v>
      </c>
      <c r="P8" s="3">
        <f t="shared" si="2"/>
        <v>0</v>
      </c>
    </row>
    <row r="9" spans="1:16" ht="18" customHeight="1">
      <c r="A9" s="17" t="s">
        <v>47</v>
      </c>
      <c r="B9" s="12" t="s">
        <v>4</v>
      </c>
      <c r="C9" s="12" t="s">
        <v>4</v>
      </c>
      <c r="D9" s="12" t="s">
        <v>4</v>
      </c>
      <c r="E9" s="6">
        <f t="shared" si="0"/>
        <v>9</v>
      </c>
      <c r="F9" s="3">
        <f>'Page 11'!F9-'Page 10'!F9</f>
        <v>0</v>
      </c>
      <c r="G9" s="3">
        <f>'Page 11'!G9-'Page 10'!G9</f>
        <v>0</v>
      </c>
      <c r="H9" s="3">
        <f>'Page 11'!H9-'Page 10'!H9</f>
        <v>0</v>
      </c>
      <c r="I9" s="6">
        <f t="shared" si="1"/>
        <v>9</v>
      </c>
      <c r="J9" s="3">
        <f>'Page 11'!J9-'Page 10'!J9</f>
        <v>0</v>
      </c>
      <c r="K9" s="3">
        <f>'Page 11'!K9-'Page 10'!K9</f>
        <v>0</v>
      </c>
      <c r="L9" s="3">
        <f>'Page 11'!L9-'Page 10'!L9</f>
        <v>0</v>
      </c>
      <c r="N9" s="3">
        <f t="shared" si="2"/>
        <v>0</v>
      </c>
      <c r="O9" s="3">
        <f t="shared" si="2"/>
        <v>0</v>
      </c>
      <c r="P9" s="3">
        <f t="shared" si="2"/>
        <v>0</v>
      </c>
    </row>
    <row r="10" spans="1:16" ht="18" customHeight="1">
      <c r="A10" s="18" t="s">
        <v>46</v>
      </c>
      <c r="B10" s="12" t="s">
        <v>4</v>
      </c>
      <c r="C10" s="13" t="s">
        <v>30</v>
      </c>
      <c r="D10" s="32" t="s">
        <v>28</v>
      </c>
      <c r="E10" s="29">
        <f t="shared" si="0"/>
        <v>10</v>
      </c>
      <c r="F10" s="4">
        <f>'Page 11'!F10-'Page 10'!F10</f>
        <v>-10000000</v>
      </c>
      <c r="G10" s="4">
        <f>'Page 11'!G10-'Page 10'!G10</f>
        <v>10000000</v>
      </c>
      <c r="H10" s="4">
        <f>'Page 11'!H10-'Page 10'!H10</f>
        <v>0</v>
      </c>
      <c r="I10" s="29">
        <f t="shared" si="1"/>
        <v>10</v>
      </c>
      <c r="J10" s="4">
        <f>'Page 11'!J10-'Page 10'!J10</f>
        <v>-10000000</v>
      </c>
      <c r="K10" s="4">
        <f>'Page 11'!K10-'Page 10'!K10</f>
        <v>10000000</v>
      </c>
      <c r="L10" s="4">
        <f>'Page 11'!L10-'Page 10'!L10</f>
        <v>0</v>
      </c>
      <c r="N10" s="4">
        <f t="shared" si="2"/>
        <v>0</v>
      </c>
      <c r="O10" s="4">
        <f t="shared" si="2"/>
        <v>0</v>
      </c>
      <c r="P10" s="4">
        <f t="shared" si="2"/>
        <v>0</v>
      </c>
    </row>
    <row r="11" spans="1:16" ht="18" customHeight="1">
      <c r="A11" s="17" t="s">
        <v>0</v>
      </c>
      <c r="B11" s="12" t="s">
        <v>0</v>
      </c>
      <c r="C11" s="12"/>
      <c r="D11" s="12"/>
      <c r="E11" s="6">
        <f t="shared" si="0"/>
        <v>11</v>
      </c>
      <c r="F11" s="3"/>
      <c r="G11" s="3"/>
      <c r="H11" s="3"/>
      <c r="I11" s="6">
        <f t="shared" si="1"/>
        <v>11</v>
      </c>
      <c r="J11" s="3"/>
      <c r="K11" s="3"/>
      <c r="L11" s="3"/>
      <c r="N11" s="3">
        <f t="shared" si="2"/>
        <v>0</v>
      </c>
      <c r="O11" s="3">
        <f t="shared" si="2"/>
        <v>0</v>
      </c>
      <c r="P11" s="3">
        <f t="shared" si="2"/>
        <v>0</v>
      </c>
    </row>
    <row r="12" spans="1:16" ht="18" customHeight="1" thickBot="1">
      <c r="A12" s="17" t="s">
        <v>43</v>
      </c>
      <c r="B12" s="12" t="s">
        <v>4</v>
      </c>
      <c r="C12" s="12" t="s">
        <v>22</v>
      </c>
      <c r="D12" s="12" t="s">
        <v>22</v>
      </c>
      <c r="E12" s="6">
        <f t="shared" si="0"/>
        <v>12</v>
      </c>
      <c r="F12" s="3">
        <f>'Page 11'!F12-'Page 10'!F12</f>
        <v>0</v>
      </c>
      <c r="G12" s="3">
        <f>'Page 11'!G12-'Page 10'!G12</f>
        <v>0</v>
      </c>
      <c r="H12" s="3">
        <f>'Page 11'!H12-'Page 10'!H12</f>
        <v>0</v>
      </c>
      <c r="I12" s="6">
        <f t="shared" si="1"/>
        <v>12</v>
      </c>
      <c r="J12" s="3">
        <f>'Page 11'!J12-'Page 10'!J12</f>
        <v>0</v>
      </c>
      <c r="K12" s="3">
        <f>'Page 11'!K12-'Page 10'!K12</f>
        <v>0</v>
      </c>
      <c r="L12" s="3">
        <f>'Page 11'!L12-'Page 10'!L12</f>
        <v>0</v>
      </c>
      <c r="N12" s="3">
        <f t="shared" si="2"/>
        <v>0</v>
      </c>
      <c r="O12" s="3">
        <f t="shared" si="2"/>
        <v>0</v>
      </c>
      <c r="P12" s="3">
        <f t="shared" si="2"/>
        <v>0</v>
      </c>
    </row>
    <row r="13" spans="1:16" ht="18" customHeight="1" thickTop="1">
      <c r="A13" s="47" t="s">
        <v>61</v>
      </c>
      <c r="B13" s="12" t="s">
        <v>4</v>
      </c>
      <c r="C13" s="12" t="s">
        <v>22</v>
      </c>
      <c r="D13" s="13" t="s">
        <v>30</v>
      </c>
      <c r="E13" s="29">
        <f t="shared" si="0"/>
        <v>13</v>
      </c>
      <c r="F13" s="30">
        <f>'Page 11'!F13-'Page 10'!F13</f>
        <v>-10000000</v>
      </c>
      <c r="G13" s="41">
        <f>'Page 11'!G13-'Page 10'!G13</f>
        <v>10000000</v>
      </c>
      <c r="H13" s="41">
        <f>'Page 11'!H13-'Page 10'!H13</f>
        <v>0</v>
      </c>
      <c r="I13" s="29">
        <f t="shared" si="1"/>
        <v>13</v>
      </c>
      <c r="J13" s="30">
        <f>'Page 11'!J13-'Page 10'!J13</f>
        <v>-10000000</v>
      </c>
      <c r="K13" s="41">
        <f>'Page 11'!K13-'Page 10'!K13</f>
        <v>0</v>
      </c>
      <c r="L13" s="41">
        <f>'Page 11'!L13-'Page 10'!L13</f>
        <v>-10000000</v>
      </c>
      <c r="N13" s="4">
        <f t="shared" si="2"/>
        <v>0</v>
      </c>
      <c r="O13" s="4">
        <f t="shared" si="2"/>
        <v>-10000000</v>
      </c>
      <c r="P13" s="4">
        <f t="shared" si="2"/>
        <v>-10000000</v>
      </c>
    </row>
    <row r="14" spans="1:16" ht="18" customHeight="1" thickBot="1">
      <c r="A14" s="17" t="s">
        <v>44</v>
      </c>
      <c r="B14" s="12" t="s">
        <v>4</v>
      </c>
      <c r="C14" s="12" t="s">
        <v>22</v>
      </c>
      <c r="D14" s="12" t="s">
        <v>22</v>
      </c>
      <c r="E14" s="6">
        <f t="shared" si="0"/>
        <v>14</v>
      </c>
      <c r="F14" s="31">
        <f>'Page 11'!F14-'Page 10'!F14</f>
        <v>10000000</v>
      </c>
      <c r="G14" s="42">
        <f>'Page 11'!G14-'Page 10'!G14</f>
        <v>-10000000</v>
      </c>
      <c r="H14" s="42">
        <f>'Page 11'!H14-'Page 10'!H14</f>
        <v>0</v>
      </c>
      <c r="I14" s="6">
        <f t="shared" si="1"/>
        <v>14</v>
      </c>
      <c r="J14" s="31">
        <f>'Page 11'!J14-'Page 10'!J14</f>
        <v>10000000</v>
      </c>
      <c r="K14" s="42">
        <f>'Page 11'!K14-'Page 10'!K14</f>
        <v>0</v>
      </c>
      <c r="L14" s="42">
        <f>'Page 11'!L14-'Page 10'!L14</f>
        <v>10000000</v>
      </c>
      <c r="N14" s="3">
        <f t="shared" si="2"/>
        <v>0</v>
      </c>
      <c r="O14" s="3">
        <f t="shared" si="2"/>
        <v>10000000</v>
      </c>
      <c r="P14" s="3">
        <f t="shared" si="2"/>
        <v>10000000</v>
      </c>
    </row>
    <row r="15" spans="1:16" ht="18" customHeight="1" thickTop="1">
      <c r="A15" s="17" t="s">
        <v>0</v>
      </c>
      <c r="B15" s="12"/>
      <c r="C15" s="12"/>
      <c r="D15" s="12"/>
      <c r="E15" s="6">
        <f t="shared" si="0"/>
        <v>15</v>
      </c>
      <c r="F15" s="3"/>
      <c r="G15" s="3"/>
      <c r="H15" s="3"/>
      <c r="I15" s="6">
        <f t="shared" si="1"/>
        <v>15</v>
      </c>
      <c r="J15" s="3"/>
      <c r="K15" s="3"/>
      <c r="L15" s="3"/>
      <c r="N15" s="3">
        <f t="shared" si="2"/>
        <v>0</v>
      </c>
      <c r="O15" s="3">
        <f t="shared" si="2"/>
        <v>0</v>
      </c>
      <c r="P15" s="3">
        <f t="shared" si="2"/>
        <v>0</v>
      </c>
    </row>
    <row r="16" spans="1:16" ht="18" customHeight="1">
      <c r="A16" s="17" t="s">
        <v>0</v>
      </c>
      <c r="B16" s="12"/>
      <c r="C16" s="12"/>
      <c r="D16" s="12"/>
      <c r="E16" s="6">
        <f t="shared" si="0"/>
        <v>16</v>
      </c>
      <c r="F16" s="3"/>
      <c r="G16" s="3"/>
      <c r="H16" s="3"/>
      <c r="I16" s="6">
        <f t="shared" si="1"/>
        <v>16</v>
      </c>
      <c r="J16" s="3"/>
      <c r="K16" s="3"/>
      <c r="L16" s="3"/>
      <c r="N16" s="3"/>
      <c r="O16" s="3"/>
      <c r="P16" s="3"/>
    </row>
    <row r="17" spans="1:21" ht="18" customHeight="1">
      <c r="A17" s="17" t="s">
        <v>49</v>
      </c>
      <c r="B17" s="12" t="s">
        <v>3</v>
      </c>
      <c r="C17" s="12" t="s">
        <v>3</v>
      </c>
      <c r="D17" s="12" t="s">
        <v>3</v>
      </c>
      <c r="E17" s="6">
        <f t="shared" si="0"/>
        <v>17</v>
      </c>
      <c r="F17" s="3">
        <f>'Page 11'!F17-'Page 10'!F17</f>
        <v>0</v>
      </c>
      <c r="G17" s="3">
        <f>'Page 11'!G17-'Page 10'!G17</f>
        <v>0</v>
      </c>
      <c r="H17" s="3">
        <f>'Page 11'!H17-'Page 10'!H17</f>
        <v>0</v>
      </c>
      <c r="I17" s="6">
        <f t="shared" si="1"/>
        <v>17</v>
      </c>
      <c r="J17" s="3">
        <f>'Page 11'!J17-'Page 10'!J17</f>
        <v>0</v>
      </c>
      <c r="K17" s="3">
        <f>'Page 11'!K17-'Page 10'!K17</f>
        <v>0</v>
      </c>
      <c r="L17" s="3">
        <f>'Page 11'!L17-'Page 10'!L17</f>
        <v>0</v>
      </c>
      <c r="N17" s="3">
        <f t="shared" si="2"/>
        <v>0</v>
      </c>
      <c r="O17" s="3">
        <f t="shared" si="2"/>
        <v>0</v>
      </c>
      <c r="P17" s="3">
        <f t="shared" si="2"/>
        <v>0</v>
      </c>
    </row>
    <row r="18" spans="1:21" ht="18" customHeight="1" thickBot="1">
      <c r="A18" s="17" t="s">
        <v>0</v>
      </c>
      <c r="B18" s="12"/>
      <c r="C18" s="12"/>
      <c r="D18" s="12"/>
      <c r="E18" s="6">
        <f t="shared" si="0"/>
        <v>18</v>
      </c>
      <c r="F18" s="3"/>
      <c r="G18" s="3"/>
      <c r="H18" s="3"/>
      <c r="I18" s="6">
        <f t="shared" si="1"/>
        <v>18</v>
      </c>
      <c r="J18" s="3"/>
      <c r="K18" s="3"/>
      <c r="L18" s="3"/>
      <c r="N18" s="3">
        <f t="shared" si="2"/>
        <v>0</v>
      </c>
      <c r="O18" s="3">
        <f t="shared" si="2"/>
        <v>0</v>
      </c>
      <c r="P18" s="3">
        <f t="shared" si="2"/>
        <v>0</v>
      </c>
    </row>
    <row r="19" spans="1:21" ht="18" customHeight="1" thickTop="1">
      <c r="A19" s="18" t="s">
        <v>45</v>
      </c>
      <c r="B19" s="13" t="s">
        <v>30</v>
      </c>
      <c r="C19" s="13" t="s">
        <v>30</v>
      </c>
      <c r="D19" s="13" t="s">
        <v>30</v>
      </c>
      <c r="E19" s="29">
        <f t="shared" si="0"/>
        <v>19</v>
      </c>
      <c r="F19" s="41">
        <f>'Page 11'!F19-'Page 10'!F19</f>
        <v>0</v>
      </c>
      <c r="G19" s="28">
        <f>'Page 11'!G19-'Page 10'!G19</f>
        <v>0</v>
      </c>
      <c r="H19" s="41">
        <f>'Page 11'!H19-'Page 10'!H19</f>
        <v>0</v>
      </c>
      <c r="I19" s="29">
        <f t="shared" si="1"/>
        <v>19</v>
      </c>
      <c r="J19" s="41">
        <f>'Page 11'!J19-'Page 10'!J19</f>
        <v>10000000</v>
      </c>
      <c r="K19" s="28">
        <f>'Page 11'!K19-'Page 10'!K19</f>
        <v>0</v>
      </c>
      <c r="L19" s="41">
        <f>'Page 11'!L19-'Page 10'!L19</f>
        <v>10000000</v>
      </c>
      <c r="N19" s="4">
        <f t="shared" si="2"/>
        <v>10000000</v>
      </c>
      <c r="O19" s="4">
        <f t="shared" si="2"/>
        <v>0</v>
      </c>
      <c r="P19" s="4">
        <f t="shared" si="2"/>
        <v>10000000</v>
      </c>
    </row>
    <row r="20" spans="1:21" ht="18" customHeight="1" thickBot="1">
      <c r="A20" s="18" t="s">
        <v>46</v>
      </c>
      <c r="B20" s="13" t="s">
        <v>30</v>
      </c>
      <c r="C20" s="13" t="s">
        <v>30</v>
      </c>
      <c r="D20" s="13" t="s">
        <v>30</v>
      </c>
      <c r="E20" s="29">
        <f t="shared" si="0"/>
        <v>20</v>
      </c>
      <c r="F20" s="43">
        <f>'Page 11'!F20-'Page 10'!F20</f>
        <v>0</v>
      </c>
      <c r="G20" s="28">
        <f>'Page 11'!G20-'Page 10'!G20</f>
        <v>0</v>
      </c>
      <c r="H20" s="43">
        <f>'Page 11'!H20-'Page 10'!H20</f>
        <v>0</v>
      </c>
      <c r="I20" s="29">
        <f t="shared" si="1"/>
        <v>20</v>
      </c>
      <c r="J20" s="43">
        <f>'Page 11'!J20-'Page 10'!J20</f>
        <v>-10000000</v>
      </c>
      <c r="K20" s="28">
        <f>'Page 11'!K20-'Page 10'!K20</f>
        <v>0</v>
      </c>
      <c r="L20" s="43">
        <f>'Page 11'!L20-'Page 10'!L20</f>
        <v>-10000000</v>
      </c>
      <c r="N20" s="4">
        <f t="shared" si="2"/>
        <v>-10000000</v>
      </c>
      <c r="O20" s="4">
        <f t="shared" si="2"/>
        <v>0</v>
      </c>
      <c r="P20" s="4">
        <f t="shared" si="2"/>
        <v>-10000000</v>
      </c>
    </row>
    <row r="21" spans="1:21" ht="18" customHeight="1" thickTop="1">
      <c r="A21" s="17" t="s">
        <v>0</v>
      </c>
      <c r="B21" s="12"/>
      <c r="C21" s="12"/>
      <c r="D21" s="12"/>
      <c r="E21" s="6">
        <f t="shared" si="0"/>
        <v>21</v>
      </c>
      <c r="F21" s="3"/>
      <c r="G21" s="3"/>
      <c r="H21" s="3"/>
      <c r="I21" s="6">
        <f t="shared" si="1"/>
        <v>21</v>
      </c>
      <c r="J21" s="3"/>
      <c r="K21" s="3"/>
      <c r="L21" s="3"/>
      <c r="N21" s="3">
        <f t="shared" si="2"/>
        <v>0</v>
      </c>
      <c r="O21" s="3">
        <f t="shared" si="2"/>
        <v>0</v>
      </c>
      <c r="P21" s="3">
        <f t="shared" si="2"/>
        <v>0</v>
      </c>
    </row>
    <row r="22" spans="1:21" ht="18" customHeight="1">
      <c r="A22" s="17" t="s">
        <v>50</v>
      </c>
      <c r="B22" s="12" t="s">
        <v>5</v>
      </c>
      <c r="C22" s="12" t="s">
        <v>5</v>
      </c>
      <c r="D22" s="12" t="s">
        <v>5</v>
      </c>
      <c r="E22" s="6">
        <f t="shared" si="0"/>
        <v>22</v>
      </c>
      <c r="F22" s="3">
        <f>'Page 11'!F22-'Page 10'!F22</f>
        <v>0</v>
      </c>
      <c r="G22" s="3">
        <f>'Page 11'!G22-'Page 10'!G22</f>
        <v>0</v>
      </c>
      <c r="H22" s="3">
        <f>'Page 11'!H22-'Page 10'!H22</f>
        <v>0</v>
      </c>
      <c r="I22" s="6">
        <f t="shared" si="1"/>
        <v>22</v>
      </c>
      <c r="J22" s="3">
        <f>'Page 11'!J22-'Page 10'!J22</f>
        <v>0</v>
      </c>
      <c r="K22" s="3">
        <f>'Page 11'!K22-'Page 10'!K22</f>
        <v>0</v>
      </c>
      <c r="L22" s="3">
        <f>'Page 11'!L22-'Page 10'!L22</f>
        <v>0</v>
      </c>
      <c r="N22" s="3">
        <f t="shared" si="2"/>
        <v>0</v>
      </c>
      <c r="O22" s="3">
        <f t="shared" si="2"/>
        <v>0</v>
      </c>
      <c r="P22" s="3">
        <f t="shared" si="2"/>
        <v>0</v>
      </c>
      <c r="S22" s="27"/>
      <c r="T22" s="27"/>
      <c r="U22" s="27"/>
    </row>
    <row r="23" spans="1:21" ht="18" customHeight="1" thickBot="1">
      <c r="A23" s="38" t="s">
        <v>51</v>
      </c>
      <c r="B23" s="33" t="s">
        <v>5</v>
      </c>
      <c r="C23" s="33" t="s">
        <v>5</v>
      </c>
      <c r="D23" s="33" t="s">
        <v>5</v>
      </c>
      <c r="E23" s="6">
        <f t="shared" si="0"/>
        <v>23</v>
      </c>
      <c r="F23" s="5">
        <f>'Page 11'!F23-'Page 10'!F23</f>
        <v>0</v>
      </c>
      <c r="G23" s="5">
        <f>'Page 11'!G23-'Page 10'!G23</f>
        <v>0</v>
      </c>
      <c r="H23" s="5">
        <f>'Page 11'!H23-'Page 10'!H23</f>
        <v>0</v>
      </c>
      <c r="I23" s="6">
        <f t="shared" si="1"/>
        <v>23</v>
      </c>
      <c r="J23" s="5">
        <f>'Page 11'!J23-'Page 10'!J23</f>
        <v>0</v>
      </c>
      <c r="K23" s="5">
        <f>'Page 11'!K23-'Page 10'!K23</f>
        <v>0</v>
      </c>
      <c r="L23" s="5">
        <f>'Page 11'!L23-'Page 10'!L23</f>
        <v>0</v>
      </c>
      <c r="N23" s="5">
        <f t="shared" si="2"/>
        <v>0</v>
      </c>
      <c r="O23" s="5">
        <f t="shared" si="2"/>
        <v>0</v>
      </c>
      <c r="P23" s="5">
        <f t="shared" si="2"/>
        <v>0</v>
      </c>
      <c r="R23" s="27"/>
      <c r="S23" s="27"/>
      <c r="T23" s="27"/>
      <c r="U23" s="27"/>
    </row>
    <row r="24" spans="1:21" ht="18" customHeight="1" thickTop="1">
      <c r="A24" s="17" t="s">
        <v>21</v>
      </c>
      <c r="B24" s="12" t="s">
        <v>18</v>
      </c>
      <c r="C24" s="12" t="s">
        <v>18</v>
      </c>
      <c r="D24" s="12" t="s">
        <v>18</v>
      </c>
      <c r="E24" s="6">
        <f t="shared" si="0"/>
        <v>24</v>
      </c>
      <c r="F24" s="3">
        <f>'Page 11'!F24-'Page 10'!F24</f>
        <v>-10000000</v>
      </c>
      <c r="G24" s="3">
        <f>'Page 11'!G24-'Page 10'!G24</f>
        <v>0</v>
      </c>
      <c r="H24" s="3">
        <f>'Page 11'!H24-'Page 10'!H24</f>
        <v>-10000000</v>
      </c>
      <c r="I24" s="6">
        <f t="shared" si="1"/>
        <v>24</v>
      </c>
      <c r="J24" s="3">
        <f>'Page 11'!J24-'Page 10'!J24</f>
        <v>-10000000</v>
      </c>
      <c r="K24" s="3">
        <f>'Page 11'!K24-'Page 10'!K24</f>
        <v>0</v>
      </c>
      <c r="L24" s="3">
        <f>'Page 11'!L24-'Page 10'!L24</f>
        <v>-10000000</v>
      </c>
      <c r="N24" s="3">
        <f t="shared" si="2"/>
        <v>0</v>
      </c>
      <c r="O24" s="3">
        <f t="shared" si="2"/>
        <v>0</v>
      </c>
      <c r="P24" s="3">
        <f t="shared" si="2"/>
        <v>0</v>
      </c>
      <c r="R24" s="27"/>
      <c r="S24" s="27"/>
      <c r="T24" s="27"/>
      <c r="U24" s="27"/>
    </row>
    <row r="25" spans="1:21" ht="18" customHeight="1" thickBot="1">
      <c r="A25" s="19" t="s">
        <v>32</v>
      </c>
      <c r="B25" s="14" t="s">
        <v>19</v>
      </c>
      <c r="C25" s="14" t="s">
        <v>19</v>
      </c>
      <c r="D25" s="14" t="s">
        <v>19</v>
      </c>
      <c r="E25" s="6">
        <f t="shared" si="0"/>
        <v>25</v>
      </c>
      <c r="F25" s="8">
        <f>'Page 11'!F25-'Page 10'!F25</f>
        <v>0</v>
      </c>
      <c r="G25" s="8">
        <f>'Page 11'!G25-'Page 10'!G25</f>
        <v>0</v>
      </c>
      <c r="H25" s="8">
        <f>'Page 11'!H25-'Page 10'!H25</f>
        <v>0</v>
      </c>
      <c r="I25" s="6">
        <f t="shared" si="1"/>
        <v>25</v>
      </c>
      <c r="J25" s="8">
        <f>'Page 11'!J25-'Page 10'!J25</f>
        <v>0</v>
      </c>
      <c r="K25" s="8">
        <f>'Page 11'!K25-'Page 10'!K25</f>
        <v>0</v>
      </c>
      <c r="L25" s="8">
        <f>'Page 11'!L25-'Page 10'!L25</f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R25" s="27"/>
      <c r="S25" s="27"/>
      <c r="T25" s="27"/>
      <c r="U25" s="27"/>
    </row>
    <row r="26" spans="1:21" ht="18" customHeight="1" thickTop="1">
      <c r="A26" s="20" t="s">
        <v>31</v>
      </c>
      <c r="B26" s="15" t="s">
        <v>17</v>
      </c>
      <c r="C26" s="15" t="s">
        <v>17</v>
      </c>
      <c r="D26" s="15" t="s">
        <v>17</v>
      </c>
      <c r="E26" s="6">
        <f t="shared" si="0"/>
        <v>26</v>
      </c>
      <c r="F26" s="9">
        <f>'Page 11'!F26-'Page 10'!F26</f>
        <v>-10000000</v>
      </c>
      <c r="G26" s="9">
        <f>'Page 11'!G26-'Page 10'!G26</f>
        <v>0</v>
      </c>
      <c r="H26" s="9">
        <f>'Page 11'!H26-'Page 10'!H26</f>
        <v>-10000000</v>
      </c>
      <c r="I26" s="6">
        <f t="shared" si="1"/>
        <v>26</v>
      </c>
      <c r="J26" s="9">
        <f>'Page 11'!J26-'Page 10'!J26</f>
        <v>-10000000</v>
      </c>
      <c r="K26" s="9">
        <f>'Page 11'!K26-'Page 10'!K26</f>
        <v>0</v>
      </c>
      <c r="L26" s="9">
        <f>'Page 11'!L26-'Page 10'!L26</f>
        <v>-10000000</v>
      </c>
      <c r="N26" s="9">
        <f t="shared" si="2"/>
        <v>0</v>
      </c>
      <c r="O26" s="9">
        <f t="shared" si="2"/>
        <v>0</v>
      </c>
      <c r="P26" s="9">
        <f t="shared" si="2"/>
        <v>0</v>
      </c>
      <c r="R26" s="27"/>
      <c r="S26" s="27"/>
      <c r="T26" s="27"/>
      <c r="U26" s="27"/>
    </row>
    <row r="27" spans="1:21" ht="17" customHeight="1">
      <c r="A27" s="1" t="s">
        <v>0</v>
      </c>
      <c r="B27" s="1"/>
      <c r="E27" s="6">
        <f t="shared" si="0"/>
        <v>27</v>
      </c>
      <c r="F27" s="25"/>
      <c r="G27" s="185" t="s">
        <v>173</v>
      </c>
      <c r="H27" s="25"/>
      <c r="I27" s="6">
        <f t="shared" si="1"/>
        <v>27</v>
      </c>
      <c r="K27" s="185" t="s">
        <v>173</v>
      </c>
    </row>
    <row r="28" spans="1:21" ht="18" customHeight="1">
      <c r="A28" s="7" t="s">
        <v>12</v>
      </c>
      <c r="B28" s="7" t="s">
        <v>8</v>
      </c>
      <c r="C28" s="7" t="s">
        <v>29</v>
      </c>
      <c r="D28" s="7" t="s">
        <v>7</v>
      </c>
      <c r="E28" s="6">
        <f t="shared" si="0"/>
        <v>28</v>
      </c>
      <c r="F28" s="7" t="s">
        <v>9</v>
      </c>
      <c r="G28" s="7" t="s">
        <v>11</v>
      </c>
      <c r="H28" s="7" t="s">
        <v>6</v>
      </c>
      <c r="I28" s="6">
        <f t="shared" si="1"/>
        <v>28</v>
      </c>
      <c r="J28" s="7" t="s">
        <v>25</v>
      </c>
      <c r="K28" s="7" t="s">
        <v>26</v>
      </c>
      <c r="L28" s="7" t="s">
        <v>27</v>
      </c>
    </row>
    <row r="29" spans="1:21" ht="19" customHeight="1">
      <c r="A29" s="257" t="s">
        <v>188</v>
      </c>
      <c r="B29" s="1"/>
      <c r="E29" s="6">
        <f t="shared" si="0"/>
        <v>29</v>
      </c>
      <c r="F29" s="259" t="str">
        <f ca="1">"©"&amp;RIGHT("0"&amp;MONTH(NOW()),2)&amp;"/"&amp;RIGHT("0"&amp;DAY(NOW()),2)&amp;"/"&amp;YEAR(NOW())&amp;" LAWRENCE GERARD BRUNN, CPA (PA), MBA"</f>
        <v>©05/25/2025 LAWRENCE GERARD BRUNN, CPA (PA), MBA</v>
      </c>
      <c r="G29" s="259"/>
      <c r="H29" s="259"/>
      <c r="I29" s="259"/>
      <c r="J29" s="259"/>
      <c r="K29" s="259"/>
      <c r="L29" s="259"/>
    </row>
    <row r="30" spans="1:21" ht="17" customHeight="1">
      <c r="A30" s="258"/>
      <c r="B30" s="1"/>
      <c r="E30" s="6">
        <f t="shared" si="0"/>
        <v>30</v>
      </c>
      <c r="F30" s="260" t="s">
        <v>196</v>
      </c>
      <c r="G30" s="261"/>
      <c r="H30" s="261"/>
      <c r="I30" s="261"/>
      <c r="J30" s="261"/>
      <c r="K30" s="261"/>
      <c r="L30" s="262"/>
      <c r="N30" s="10" t="s">
        <v>10</v>
      </c>
      <c r="O30" s="10" t="s">
        <v>13</v>
      </c>
      <c r="P30" s="10" t="s">
        <v>14</v>
      </c>
    </row>
    <row r="31" spans="1:21" ht="17" customHeight="1">
      <c r="A31" s="39" t="s">
        <v>54</v>
      </c>
      <c r="B31" s="56" t="s">
        <v>2</v>
      </c>
      <c r="E31" s="6">
        <f t="shared" si="0"/>
        <v>31</v>
      </c>
      <c r="F31" s="11" t="s">
        <v>23</v>
      </c>
      <c r="G31" s="11" t="s">
        <v>13</v>
      </c>
      <c r="H31" s="11" t="s">
        <v>24</v>
      </c>
      <c r="I31" s="6">
        <f>I28+3</f>
        <v>31</v>
      </c>
      <c r="J31" s="11" t="s">
        <v>23</v>
      </c>
      <c r="K31" s="11" t="s">
        <v>13</v>
      </c>
      <c r="L31" s="11" t="s">
        <v>24</v>
      </c>
      <c r="N31" s="11" t="s">
        <v>16</v>
      </c>
      <c r="O31" s="11" t="s">
        <v>20</v>
      </c>
      <c r="P31" s="11" t="s">
        <v>15</v>
      </c>
    </row>
    <row r="32" spans="1:21" ht="18" customHeight="1">
      <c r="A32" s="37" t="s">
        <v>0</v>
      </c>
      <c r="B32" s="34" t="s">
        <v>28</v>
      </c>
      <c r="E32" s="6">
        <f t="shared" si="0"/>
        <v>32</v>
      </c>
      <c r="F32" s="3">
        <f t="shared" ref="F32:H37" si="3">SUMIF($B$8:$B$23,$B32,F$8:F$23)</f>
        <v>0</v>
      </c>
      <c r="G32" s="3">
        <f t="shared" si="3"/>
        <v>0</v>
      </c>
      <c r="H32" s="3">
        <f t="shared" si="3"/>
        <v>0</v>
      </c>
      <c r="I32" s="6">
        <f t="shared" ref="I32:I64" si="4">I31+1</f>
        <v>32</v>
      </c>
      <c r="J32" s="3">
        <f t="shared" ref="J32:L37" si="5">SUMIF($B$8:$B$23,$B32,J$8:J$23)</f>
        <v>0</v>
      </c>
      <c r="K32" s="3">
        <f t="shared" si="5"/>
        <v>0</v>
      </c>
      <c r="L32" s="3">
        <f t="shared" si="5"/>
        <v>0</v>
      </c>
      <c r="N32" s="3">
        <f t="shared" ref="N32:P40" si="6">J32-F32</f>
        <v>0</v>
      </c>
      <c r="O32" s="3">
        <f t="shared" si="6"/>
        <v>0</v>
      </c>
      <c r="P32" s="3">
        <f t="shared" si="6"/>
        <v>0</v>
      </c>
    </row>
    <row r="33" spans="1:16" ht="18" customHeight="1">
      <c r="A33" s="37" t="s">
        <v>0</v>
      </c>
      <c r="B33" s="12" t="s">
        <v>4</v>
      </c>
      <c r="E33" s="6">
        <f t="shared" si="0"/>
        <v>33</v>
      </c>
      <c r="F33" s="3">
        <f t="shared" si="3"/>
        <v>-10000000</v>
      </c>
      <c r="G33" s="3">
        <f t="shared" si="3"/>
        <v>0</v>
      </c>
      <c r="H33" s="3">
        <f t="shared" si="3"/>
        <v>-10000000</v>
      </c>
      <c r="I33" s="6">
        <f t="shared" si="4"/>
        <v>33</v>
      </c>
      <c r="J33" s="3">
        <f t="shared" si="5"/>
        <v>-10000000</v>
      </c>
      <c r="K33" s="3">
        <f t="shared" si="5"/>
        <v>0</v>
      </c>
      <c r="L33" s="3">
        <f t="shared" si="5"/>
        <v>-10000000</v>
      </c>
      <c r="N33" s="3">
        <f>J33-F33</f>
        <v>0</v>
      </c>
      <c r="O33" s="3">
        <f t="shared" si="6"/>
        <v>0</v>
      </c>
      <c r="P33" s="3">
        <f t="shared" si="6"/>
        <v>0</v>
      </c>
    </row>
    <row r="34" spans="1:16" ht="18" customHeight="1">
      <c r="A34" s="40" t="s">
        <v>55</v>
      </c>
      <c r="B34" s="13" t="s">
        <v>30</v>
      </c>
      <c r="C34" s="28"/>
      <c r="D34" s="28"/>
      <c r="E34" s="29">
        <f t="shared" si="0"/>
        <v>34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29">
        <f t="shared" si="4"/>
        <v>34</v>
      </c>
      <c r="J34" s="4">
        <f t="shared" si="5"/>
        <v>0</v>
      </c>
      <c r="K34" s="4">
        <f t="shared" si="5"/>
        <v>0</v>
      </c>
      <c r="L34" s="4">
        <f t="shared" si="5"/>
        <v>0</v>
      </c>
      <c r="N34" s="4">
        <f>J34-F34</f>
        <v>0</v>
      </c>
      <c r="O34" s="4">
        <f>K34-G34</f>
        <v>0</v>
      </c>
      <c r="P34" s="4">
        <f>L34-H34</f>
        <v>0</v>
      </c>
    </row>
    <row r="35" spans="1:16" ht="18" customHeight="1">
      <c r="A35" s="40" t="s">
        <v>41</v>
      </c>
      <c r="B35" s="12" t="s">
        <v>22</v>
      </c>
      <c r="E35" s="6">
        <f t="shared" si="0"/>
        <v>35</v>
      </c>
      <c r="F35" s="3">
        <f t="shared" si="3"/>
        <v>0</v>
      </c>
      <c r="G35" s="3">
        <f t="shared" si="3"/>
        <v>0</v>
      </c>
      <c r="H35" s="3">
        <f t="shared" si="3"/>
        <v>0</v>
      </c>
      <c r="I35" s="6">
        <f t="shared" si="4"/>
        <v>35</v>
      </c>
      <c r="J35" s="3">
        <f t="shared" si="5"/>
        <v>0</v>
      </c>
      <c r="K35" s="3">
        <f t="shared" si="5"/>
        <v>0</v>
      </c>
      <c r="L35" s="3">
        <f t="shared" si="5"/>
        <v>0</v>
      </c>
      <c r="N35" s="3">
        <f t="shared" ref="N35:N40" si="7">J35-F35</f>
        <v>0</v>
      </c>
      <c r="O35" s="3">
        <f t="shared" si="6"/>
        <v>0</v>
      </c>
      <c r="P35" s="3">
        <f t="shared" si="6"/>
        <v>0</v>
      </c>
    </row>
    <row r="36" spans="1:16" ht="18" customHeight="1">
      <c r="A36" s="268" t="s">
        <v>197</v>
      </c>
      <c r="B36" s="12" t="s">
        <v>3</v>
      </c>
      <c r="E36" s="6">
        <f t="shared" si="0"/>
        <v>36</v>
      </c>
      <c r="F36" s="3">
        <f t="shared" si="3"/>
        <v>0</v>
      </c>
      <c r="G36" s="3">
        <f t="shared" si="3"/>
        <v>0</v>
      </c>
      <c r="H36" s="3">
        <f t="shared" si="3"/>
        <v>0</v>
      </c>
      <c r="I36" s="6">
        <f t="shared" si="4"/>
        <v>36</v>
      </c>
      <c r="J36" s="3">
        <f t="shared" si="5"/>
        <v>0</v>
      </c>
      <c r="K36" s="3">
        <f t="shared" si="5"/>
        <v>0</v>
      </c>
      <c r="L36" s="3">
        <f t="shared" si="5"/>
        <v>0</v>
      </c>
      <c r="N36" s="3">
        <f t="shared" si="7"/>
        <v>0</v>
      </c>
      <c r="O36" s="3">
        <f t="shared" si="6"/>
        <v>0</v>
      </c>
      <c r="P36" s="3">
        <f t="shared" si="6"/>
        <v>0</v>
      </c>
    </row>
    <row r="37" spans="1:16" ht="18" customHeight="1" thickBot="1">
      <c r="A37" s="268"/>
      <c r="B37" s="33" t="s">
        <v>5</v>
      </c>
      <c r="E37" s="6">
        <f t="shared" si="0"/>
        <v>37</v>
      </c>
      <c r="F37" s="3">
        <f t="shared" si="3"/>
        <v>0</v>
      </c>
      <c r="G37" s="3">
        <f t="shared" si="3"/>
        <v>0</v>
      </c>
      <c r="H37" s="3">
        <f t="shared" si="3"/>
        <v>0</v>
      </c>
      <c r="I37" s="6">
        <f t="shared" si="4"/>
        <v>37</v>
      </c>
      <c r="J37" s="3">
        <f t="shared" si="5"/>
        <v>0</v>
      </c>
      <c r="K37" s="3">
        <f t="shared" si="5"/>
        <v>0</v>
      </c>
      <c r="L37" s="3">
        <f t="shared" si="5"/>
        <v>0</v>
      </c>
      <c r="N37" s="3">
        <f t="shared" si="7"/>
        <v>0</v>
      </c>
      <c r="O37" s="3">
        <f t="shared" si="6"/>
        <v>0</v>
      </c>
      <c r="P37" s="3">
        <f t="shared" si="6"/>
        <v>0</v>
      </c>
    </row>
    <row r="38" spans="1:16" ht="18" customHeight="1" thickTop="1">
      <c r="A38" s="268"/>
      <c r="B38" s="12" t="s">
        <v>18</v>
      </c>
      <c r="E38" s="6">
        <f t="shared" si="0"/>
        <v>38</v>
      </c>
      <c r="F38" s="21">
        <f>SUM(F32:F37)</f>
        <v>-10000000</v>
      </c>
      <c r="G38" s="21">
        <f>SUM(G32:G37)</f>
        <v>0</v>
      </c>
      <c r="H38" s="21">
        <f>SUM(H32:H37)</f>
        <v>-10000000</v>
      </c>
      <c r="I38" s="6">
        <f t="shared" si="4"/>
        <v>38</v>
      </c>
      <c r="J38" s="21">
        <f>SUM(J32:J37)</f>
        <v>-10000000</v>
      </c>
      <c r="K38" s="21">
        <f>SUM(K32:K37)</f>
        <v>0</v>
      </c>
      <c r="L38" s="21">
        <f>SUM(L32:L37)</f>
        <v>-10000000</v>
      </c>
      <c r="N38" s="21">
        <f t="shared" si="7"/>
        <v>0</v>
      </c>
      <c r="O38" s="21">
        <f t="shared" si="6"/>
        <v>0</v>
      </c>
      <c r="P38" s="21">
        <f t="shared" si="6"/>
        <v>0</v>
      </c>
    </row>
    <row r="39" spans="1:16" ht="18" customHeight="1" thickBot="1">
      <c r="A39" s="268"/>
      <c r="B39" s="14" t="s">
        <v>19</v>
      </c>
      <c r="E39" s="6">
        <f t="shared" si="0"/>
        <v>39</v>
      </c>
      <c r="F39" s="8">
        <f>SUMIF($B$25:$B$25,$B39,F$25:F$25)</f>
        <v>0</v>
      </c>
      <c r="G39" s="8">
        <f>SUMIF($B$25:$B$25,$B39,G$25:G$25)</f>
        <v>0</v>
      </c>
      <c r="H39" s="8">
        <f>SUMIF($B$25:$B$25,$B39,H$25:H$25)</f>
        <v>0</v>
      </c>
      <c r="I39" s="6">
        <f t="shared" si="4"/>
        <v>39</v>
      </c>
      <c r="J39" s="8">
        <f>SUMIF($B$25:$B$25,$B39,J$25:J$25)</f>
        <v>0</v>
      </c>
      <c r="K39" s="8">
        <f>SUMIF($B$25:$B$25,$B39,K$25:K$25)</f>
        <v>0</v>
      </c>
      <c r="L39" s="8">
        <f>SUMIF($B$25:$B$25,$B39,L$25:L$25)</f>
        <v>0</v>
      </c>
      <c r="N39" s="8">
        <f t="shared" si="7"/>
        <v>0</v>
      </c>
      <c r="O39" s="8">
        <f t="shared" si="6"/>
        <v>0</v>
      </c>
      <c r="P39" s="8">
        <f t="shared" si="6"/>
        <v>0</v>
      </c>
    </row>
    <row r="40" spans="1:16" ht="18" customHeight="1" thickTop="1">
      <c r="A40" s="268"/>
      <c r="B40" s="15" t="s">
        <v>17</v>
      </c>
      <c r="E40" s="6">
        <f t="shared" si="0"/>
        <v>40</v>
      </c>
      <c r="F40" s="9">
        <f>SUM(F38:F39)</f>
        <v>-10000000</v>
      </c>
      <c r="G40" s="9">
        <f>SUM(G38:G39)</f>
        <v>0</v>
      </c>
      <c r="H40" s="9">
        <f>SUM(H38:H39)</f>
        <v>-10000000</v>
      </c>
      <c r="I40" s="6">
        <f t="shared" si="4"/>
        <v>40</v>
      </c>
      <c r="J40" s="9">
        <f>SUM(J38:J39)</f>
        <v>-10000000</v>
      </c>
      <c r="K40" s="9">
        <f>SUM(K38:K39)</f>
        <v>0</v>
      </c>
      <c r="L40" s="9">
        <f>SUM(L38:L39)</f>
        <v>-10000000</v>
      </c>
      <c r="N40" s="9">
        <f t="shared" si="7"/>
        <v>0</v>
      </c>
      <c r="O40" s="9">
        <f t="shared" si="6"/>
        <v>0</v>
      </c>
      <c r="P40" s="9">
        <f t="shared" si="6"/>
        <v>0</v>
      </c>
    </row>
    <row r="41" spans="1:16" ht="19" customHeight="1">
      <c r="A41" s="269"/>
      <c r="E41" s="6">
        <f t="shared" si="0"/>
        <v>41</v>
      </c>
      <c r="F41" s="263" t="s">
        <v>37</v>
      </c>
      <c r="G41" s="263"/>
      <c r="H41" s="263"/>
      <c r="I41" s="263"/>
      <c r="J41" s="263"/>
      <c r="K41" s="263"/>
      <c r="L41" s="263"/>
    </row>
    <row r="42" spans="1:16" ht="17" customHeight="1">
      <c r="A42" s="242" t="s">
        <v>53</v>
      </c>
      <c r="E42" s="6">
        <f t="shared" si="0"/>
        <v>42</v>
      </c>
      <c r="F42" s="224" t="s">
        <v>57</v>
      </c>
      <c r="G42" s="225"/>
      <c r="H42" s="225"/>
      <c r="I42" s="225"/>
      <c r="J42" s="225"/>
      <c r="K42" s="225"/>
      <c r="L42" s="226"/>
      <c r="N42" s="10" t="s">
        <v>10</v>
      </c>
      <c r="O42" s="10" t="s">
        <v>13</v>
      </c>
      <c r="P42" s="10" t="s">
        <v>14</v>
      </c>
    </row>
    <row r="43" spans="1:16" ht="17" customHeight="1">
      <c r="A43" s="243"/>
      <c r="B43" s="1"/>
      <c r="C43" s="45" t="s">
        <v>2</v>
      </c>
      <c r="E43" s="6">
        <f t="shared" si="0"/>
        <v>43</v>
      </c>
      <c r="F43" s="24" t="s">
        <v>23</v>
      </c>
      <c r="G43" s="24" t="s">
        <v>13</v>
      </c>
      <c r="H43" s="24" t="s">
        <v>24</v>
      </c>
      <c r="I43" s="6">
        <f>I40+3</f>
        <v>43</v>
      </c>
      <c r="J43" s="24" t="s">
        <v>23</v>
      </c>
      <c r="K43" s="24" t="s">
        <v>13</v>
      </c>
      <c r="L43" s="24" t="s">
        <v>24</v>
      </c>
      <c r="N43" s="11" t="s">
        <v>16</v>
      </c>
      <c r="O43" s="11" t="s">
        <v>20</v>
      </c>
      <c r="P43" s="11" t="s">
        <v>15</v>
      </c>
    </row>
    <row r="44" spans="1:16" ht="18" customHeight="1">
      <c r="A44" s="243"/>
      <c r="C44" s="34" t="s">
        <v>28</v>
      </c>
      <c r="E44" s="6">
        <f t="shared" si="0"/>
        <v>44</v>
      </c>
      <c r="F44" s="3">
        <f t="shared" ref="F44:H49" si="8">SUMIF($C$8:$C$23,$C44,F$8:F$23)</f>
        <v>0</v>
      </c>
      <c r="G44" s="3">
        <f t="shared" si="8"/>
        <v>0</v>
      </c>
      <c r="H44" s="3">
        <f t="shared" si="8"/>
        <v>0</v>
      </c>
      <c r="I44" s="6">
        <f t="shared" si="4"/>
        <v>44</v>
      </c>
      <c r="J44" s="3">
        <f t="shared" ref="J44:L49" si="9">SUMIF($C$8:$C$23,$C44,J$8:J$23)</f>
        <v>0</v>
      </c>
      <c r="K44" s="3">
        <f t="shared" si="9"/>
        <v>0</v>
      </c>
      <c r="L44" s="3">
        <f t="shared" si="9"/>
        <v>0</v>
      </c>
      <c r="N44" s="3">
        <f t="shared" ref="N44:P52" si="10">J44-F44</f>
        <v>0</v>
      </c>
      <c r="O44" s="3">
        <f t="shared" si="10"/>
        <v>0</v>
      </c>
      <c r="P44" s="3">
        <f t="shared" si="10"/>
        <v>0</v>
      </c>
    </row>
    <row r="45" spans="1:16" ht="18" customHeight="1">
      <c r="A45" s="243"/>
      <c r="C45" s="12" t="s">
        <v>4</v>
      </c>
      <c r="E45" s="6">
        <f t="shared" si="0"/>
        <v>45</v>
      </c>
      <c r="F45" s="3">
        <f t="shared" si="8"/>
        <v>0</v>
      </c>
      <c r="G45" s="3">
        <f t="shared" si="8"/>
        <v>0</v>
      </c>
      <c r="H45" s="3">
        <f t="shared" si="8"/>
        <v>0</v>
      </c>
      <c r="I45" s="6">
        <f t="shared" si="4"/>
        <v>45</v>
      </c>
      <c r="J45" s="3">
        <f t="shared" si="9"/>
        <v>0</v>
      </c>
      <c r="K45" s="3">
        <f t="shared" si="9"/>
        <v>0</v>
      </c>
      <c r="L45" s="3">
        <f t="shared" si="9"/>
        <v>0</v>
      </c>
      <c r="N45" s="3">
        <f>J45-F45</f>
        <v>0</v>
      </c>
      <c r="O45" s="3">
        <f t="shared" si="10"/>
        <v>0</v>
      </c>
      <c r="P45" s="3">
        <f t="shared" si="10"/>
        <v>0</v>
      </c>
    </row>
    <row r="46" spans="1:16" ht="18" customHeight="1">
      <c r="A46" s="243"/>
      <c r="C46" s="13" t="s">
        <v>30</v>
      </c>
      <c r="D46" s="28"/>
      <c r="E46" s="29">
        <f t="shared" si="0"/>
        <v>46</v>
      </c>
      <c r="F46" s="4">
        <f t="shared" si="8"/>
        <v>-10000000</v>
      </c>
      <c r="G46" s="4">
        <f t="shared" si="8"/>
        <v>0</v>
      </c>
      <c r="H46" s="4">
        <f t="shared" si="8"/>
        <v>-10000000</v>
      </c>
      <c r="I46" s="29">
        <f t="shared" si="4"/>
        <v>46</v>
      </c>
      <c r="J46" s="4">
        <f t="shared" si="9"/>
        <v>-10000000</v>
      </c>
      <c r="K46" s="4">
        <f t="shared" si="9"/>
        <v>0</v>
      </c>
      <c r="L46" s="4">
        <f t="shared" si="9"/>
        <v>-10000000</v>
      </c>
      <c r="N46" s="4">
        <f>J46-F46</f>
        <v>0</v>
      </c>
      <c r="O46" s="4">
        <f>K46-G46</f>
        <v>0</v>
      </c>
      <c r="P46" s="4">
        <f>L46-H46</f>
        <v>0</v>
      </c>
    </row>
    <row r="47" spans="1:16" ht="18" customHeight="1">
      <c r="A47" s="244"/>
      <c r="C47" s="12" t="s">
        <v>22</v>
      </c>
      <c r="E47" s="6">
        <f t="shared" si="0"/>
        <v>47</v>
      </c>
      <c r="F47" s="3">
        <f t="shared" si="8"/>
        <v>0</v>
      </c>
      <c r="G47" s="3">
        <f t="shared" si="8"/>
        <v>0</v>
      </c>
      <c r="H47" s="3">
        <f t="shared" si="8"/>
        <v>0</v>
      </c>
      <c r="I47" s="6">
        <f t="shared" si="4"/>
        <v>47</v>
      </c>
      <c r="J47" s="3">
        <f t="shared" si="9"/>
        <v>0</v>
      </c>
      <c r="K47" s="3">
        <f t="shared" si="9"/>
        <v>0</v>
      </c>
      <c r="L47" s="3">
        <f t="shared" si="9"/>
        <v>0</v>
      </c>
      <c r="N47" s="3">
        <f t="shared" ref="N47:N52" si="11">J47-F47</f>
        <v>0</v>
      </c>
      <c r="O47" s="3">
        <f t="shared" si="10"/>
        <v>0</v>
      </c>
      <c r="P47" s="3">
        <f t="shared" si="10"/>
        <v>0</v>
      </c>
    </row>
    <row r="48" spans="1:16" ht="18" customHeight="1" thickBot="1">
      <c r="A48" s="37" t="s">
        <v>0</v>
      </c>
      <c r="C48" s="12" t="s">
        <v>3</v>
      </c>
      <c r="E48" s="6">
        <f t="shared" si="0"/>
        <v>48</v>
      </c>
      <c r="F48" s="3">
        <f t="shared" si="8"/>
        <v>0</v>
      </c>
      <c r="G48" s="3">
        <f t="shared" si="8"/>
        <v>0</v>
      </c>
      <c r="H48" s="3">
        <f t="shared" si="8"/>
        <v>0</v>
      </c>
      <c r="I48" s="6">
        <f t="shared" si="4"/>
        <v>48</v>
      </c>
      <c r="J48" s="3">
        <f t="shared" si="9"/>
        <v>0</v>
      </c>
      <c r="K48" s="3">
        <f t="shared" si="9"/>
        <v>0</v>
      </c>
      <c r="L48" s="3">
        <f t="shared" si="9"/>
        <v>0</v>
      </c>
      <c r="N48" s="3">
        <f t="shared" si="11"/>
        <v>0</v>
      </c>
      <c r="O48" s="3">
        <f t="shared" si="10"/>
        <v>0</v>
      </c>
      <c r="P48" s="3">
        <f t="shared" si="10"/>
        <v>0</v>
      </c>
    </row>
    <row r="49" spans="1:16" ht="18" customHeight="1" thickTop="1" thickBot="1">
      <c r="A49" s="254" t="s">
        <v>58</v>
      </c>
      <c r="C49" s="33" t="s">
        <v>5</v>
      </c>
      <c r="E49" s="6">
        <f t="shared" si="0"/>
        <v>49</v>
      </c>
      <c r="F49" s="3">
        <f t="shared" si="8"/>
        <v>0</v>
      </c>
      <c r="G49" s="3">
        <f t="shared" si="8"/>
        <v>0</v>
      </c>
      <c r="H49" s="3">
        <f t="shared" si="8"/>
        <v>0</v>
      </c>
      <c r="I49" s="6">
        <f t="shared" si="4"/>
        <v>49</v>
      </c>
      <c r="J49" s="3">
        <f t="shared" si="9"/>
        <v>0</v>
      </c>
      <c r="K49" s="3">
        <f t="shared" si="9"/>
        <v>0</v>
      </c>
      <c r="L49" s="3">
        <f t="shared" si="9"/>
        <v>0</v>
      </c>
      <c r="N49" s="3">
        <f t="shared" si="11"/>
        <v>0</v>
      </c>
      <c r="O49" s="3">
        <f t="shared" si="10"/>
        <v>0</v>
      </c>
      <c r="P49" s="3">
        <f t="shared" si="10"/>
        <v>0</v>
      </c>
    </row>
    <row r="50" spans="1:16" ht="18" customHeight="1" thickTop="1">
      <c r="A50" s="255"/>
      <c r="C50" s="12" t="s">
        <v>18</v>
      </c>
      <c r="E50" s="6">
        <f t="shared" si="0"/>
        <v>50</v>
      </c>
      <c r="F50" s="21">
        <f>SUM(F44:F49)</f>
        <v>-10000000</v>
      </c>
      <c r="G50" s="21">
        <f>SUM(G44:G49)</f>
        <v>0</v>
      </c>
      <c r="H50" s="21">
        <f>SUM(H44:H49)</f>
        <v>-10000000</v>
      </c>
      <c r="I50" s="6">
        <f t="shared" si="4"/>
        <v>50</v>
      </c>
      <c r="J50" s="21">
        <f>SUM(J44:J49)</f>
        <v>-10000000</v>
      </c>
      <c r="K50" s="21">
        <f>SUM(K44:K49)</f>
        <v>0</v>
      </c>
      <c r="L50" s="21">
        <f>SUM(L44:L49)</f>
        <v>-10000000</v>
      </c>
      <c r="N50" s="21">
        <f t="shared" si="11"/>
        <v>0</v>
      </c>
      <c r="O50" s="21">
        <f t="shared" si="10"/>
        <v>0</v>
      </c>
      <c r="P50" s="21">
        <f t="shared" si="10"/>
        <v>0</v>
      </c>
    </row>
    <row r="51" spans="1:16" ht="18" customHeight="1" thickBot="1">
      <c r="A51" s="255"/>
      <c r="C51" s="14" t="s">
        <v>19</v>
      </c>
      <c r="E51" s="6">
        <f t="shared" si="0"/>
        <v>51</v>
      </c>
      <c r="F51" s="8">
        <f>SUMIF($C$25:$C$25,$C51,F$25:F$25)</f>
        <v>0</v>
      </c>
      <c r="G51" s="8">
        <f>SUMIF($C$25:$C$25,$C51,G$25:G$25)</f>
        <v>0</v>
      </c>
      <c r="H51" s="8">
        <f>SUMIF($C$25:$C$25,$C51,H$25:H$25)</f>
        <v>0</v>
      </c>
      <c r="I51" s="6">
        <f t="shared" si="4"/>
        <v>51</v>
      </c>
      <c r="J51" s="8">
        <f>SUMIF($C$25:$C$25,$C51,J$25:J$25)</f>
        <v>0</v>
      </c>
      <c r="K51" s="8">
        <f>SUMIF($C$25:$C$25,$C51,K$25:K$25)</f>
        <v>0</v>
      </c>
      <c r="L51" s="8">
        <f>SUMIF($C$25:$C$25,$C51,L$25:L$25)</f>
        <v>0</v>
      </c>
      <c r="N51" s="8">
        <f t="shared" si="11"/>
        <v>0</v>
      </c>
      <c r="O51" s="8">
        <f t="shared" si="10"/>
        <v>0</v>
      </c>
      <c r="P51" s="8">
        <f t="shared" si="10"/>
        <v>0</v>
      </c>
    </row>
    <row r="52" spans="1:16" ht="18" customHeight="1" thickTop="1">
      <c r="A52" s="255"/>
      <c r="C52" s="15" t="s">
        <v>17</v>
      </c>
      <c r="E52" s="6">
        <f t="shared" si="0"/>
        <v>52</v>
      </c>
      <c r="F52" s="9">
        <f>SUM(F50:F51)</f>
        <v>-10000000</v>
      </c>
      <c r="G52" s="9">
        <f>SUM(G50:G51)</f>
        <v>0</v>
      </c>
      <c r="H52" s="9">
        <f>SUM(H50:H51)</f>
        <v>-10000000</v>
      </c>
      <c r="I52" s="6">
        <f t="shared" si="4"/>
        <v>52</v>
      </c>
      <c r="J52" s="9">
        <f>SUM(J50:J51)</f>
        <v>-10000000</v>
      </c>
      <c r="K52" s="9">
        <f>SUM(K50:K51)</f>
        <v>0</v>
      </c>
      <c r="L52" s="9">
        <f>SUM(L50:L51)</f>
        <v>-10000000</v>
      </c>
      <c r="N52" s="9">
        <f t="shared" si="11"/>
        <v>0</v>
      </c>
      <c r="O52" s="9">
        <f t="shared" si="10"/>
        <v>0</v>
      </c>
      <c r="P52" s="9">
        <f t="shared" si="10"/>
        <v>0</v>
      </c>
    </row>
    <row r="53" spans="1:16" ht="19" customHeight="1">
      <c r="A53" s="255"/>
      <c r="E53" s="6">
        <f t="shared" si="0"/>
        <v>53</v>
      </c>
      <c r="F53" s="264" t="s">
        <v>36</v>
      </c>
      <c r="G53" s="264"/>
      <c r="H53" s="264"/>
      <c r="I53" s="264"/>
      <c r="J53" s="264"/>
      <c r="K53" s="264"/>
      <c r="L53" s="264"/>
    </row>
    <row r="54" spans="1:16" ht="17" customHeight="1" thickBot="1">
      <c r="A54" s="256"/>
      <c r="E54" s="6">
        <f t="shared" si="0"/>
        <v>54</v>
      </c>
      <c r="F54" s="236" t="s">
        <v>59</v>
      </c>
      <c r="G54" s="237"/>
      <c r="H54" s="237"/>
      <c r="I54" s="237"/>
      <c r="J54" s="237"/>
      <c r="K54" s="237"/>
      <c r="L54" s="238"/>
      <c r="N54" s="10" t="s">
        <v>10</v>
      </c>
      <c r="O54" s="10" t="s">
        <v>13</v>
      </c>
      <c r="P54" s="10" t="s">
        <v>14</v>
      </c>
    </row>
    <row r="55" spans="1:16" ht="17" customHeight="1" thickTop="1">
      <c r="A55" s="37" t="s">
        <v>0</v>
      </c>
      <c r="D55" s="46" t="s">
        <v>2</v>
      </c>
      <c r="E55" s="6">
        <f t="shared" si="0"/>
        <v>55</v>
      </c>
      <c r="F55" s="24" t="s">
        <v>23</v>
      </c>
      <c r="G55" s="24" t="s">
        <v>13</v>
      </c>
      <c r="H55" s="24" t="s">
        <v>24</v>
      </c>
      <c r="I55" s="6">
        <f>I52+3</f>
        <v>55</v>
      </c>
      <c r="J55" s="24" t="s">
        <v>23</v>
      </c>
      <c r="K55" s="24" t="s">
        <v>13</v>
      </c>
      <c r="L55" s="24" t="s">
        <v>24</v>
      </c>
      <c r="N55" s="11" t="s">
        <v>16</v>
      </c>
      <c r="O55" s="11" t="s">
        <v>20</v>
      </c>
      <c r="P55" s="11" t="s">
        <v>15</v>
      </c>
    </row>
    <row r="56" spans="1:16" ht="18" customHeight="1">
      <c r="A56" s="44" t="s">
        <v>38</v>
      </c>
      <c r="B56" s="35" t="s">
        <v>28</v>
      </c>
      <c r="C56" s="26" t="s">
        <v>56</v>
      </c>
      <c r="D56" s="34" t="s">
        <v>28</v>
      </c>
      <c r="E56" s="6">
        <f t="shared" si="0"/>
        <v>56</v>
      </c>
      <c r="F56" s="23">
        <f t="shared" ref="F56:H61" si="12">SUMIF($D$8:$D$23,$D56,F$8:F$23)</f>
        <v>-10000000</v>
      </c>
      <c r="G56" s="3">
        <f t="shared" si="12"/>
        <v>0</v>
      </c>
      <c r="H56" s="23">
        <f t="shared" si="12"/>
        <v>-10000000</v>
      </c>
      <c r="I56" s="6">
        <f t="shared" si="4"/>
        <v>56</v>
      </c>
      <c r="J56" s="23">
        <f t="shared" ref="J56:L61" si="13">SUMIF($D$8:$D$23,$D56,J$8:J$23)</f>
        <v>-10000000</v>
      </c>
      <c r="K56" s="3">
        <f t="shared" si="13"/>
        <v>0</v>
      </c>
      <c r="L56" s="23">
        <f t="shared" si="13"/>
        <v>-10000000</v>
      </c>
      <c r="N56" s="3">
        <f>J56-F56</f>
        <v>0</v>
      </c>
      <c r="O56" s="3">
        <f>K56-G56</f>
        <v>0</v>
      </c>
      <c r="P56" s="3">
        <f>L56-H56</f>
        <v>0</v>
      </c>
    </row>
    <row r="57" spans="1:16" ht="18" customHeight="1" thickBot="1">
      <c r="A57" s="272" t="s">
        <v>195</v>
      </c>
      <c r="D57" s="12" t="s">
        <v>4</v>
      </c>
      <c r="E57" s="6">
        <f t="shared" si="0"/>
        <v>57</v>
      </c>
      <c r="F57" s="3">
        <f t="shared" si="12"/>
        <v>0</v>
      </c>
      <c r="G57" s="3">
        <f t="shared" si="12"/>
        <v>0</v>
      </c>
      <c r="H57" s="3">
        <f t="shared" si="12"/>
        <v>0</v>
      </c>
      <c r="I57" s="6">
        <f t="shared" si="4"/>
        <v>57</v>
      </c>
      <c r="J57" s="3">
        <f t="shared" si="13"/>
        <v>0</v>
      </c>
      <c r="K57" s="3">
        <f t="shared" si="13"/>
        <v>0</v>
      </c>
      <c r="L57" s="3">
        <f t="shared" si="13"/>
        <v>0</v>
      </c>
      <c r="N57" s="3">
        <f>J57-F57</f>
        <v>0</v>
      </c>
      <c r="O57" s="3">
        <f t="shared" ref="O57:P64" si="14">K57-G57</f>
        <v>0</v>
      </c>
      <c r="P57" s="3">
        <f t="shared" si="14"/>
        <v>0</v>
      </c>
    </row>
    <row r="58" spans="1:16" ht="18" customHeight="1" thickTop="1">
      <c r="A58" s="273"/>
      <c r="B58" s="163"/>
      <c r="C58" s="165" t="s">
        <v>152</v>
      </c>
      <c r="D58" s="13" t="s">
        <v>30</v>
      </c>
      <c r="E58" s="29">
        <f t="shared" si="0"/>
        <v>58</v>
      </c>
      <c r="F58" s="30">
        <f t="shared" si="12"/>
        <v>-10000000</v>
      </c>
      <c r="G58" s="41">
        <f t="shared" si="12"/>
        <v>10000000</v>
      </c>
      <c r="H58" s="41">
        <f t="shared" si="12"/>
        <v>0</v>
      </c>
      <c r="I58" s="29">
        <f t="shared" si="4"/>
        <v>58</v>
      </c>
      <c r="J58" s="30">
        <f t="shared" si="13"/>
        <v>-10000000</v>
      </c>
      <c r="K58" s="41">
        <f t="shared" si="13"/>
        <v>0</v>
      </c>
      <c r="L58" s="41">
        <f t="shared" si="13"/>
        <v>-10000000</v>
      </c>
      <c r="N58" s="4">
        <f t="shared" ref="N58:N64" si="15">J58-F58</f>
        <v>0</v>
      </c>
      <c r="O58" s="4">
        <f t="shared" si="14"/>
        <v>-10000000</v>
      </c>
      <c r="P58" s="4">
        <f t="shared" si="14"/>
        <v>-10000000</v>
      </c>
    </row>
    <row r="59" spans="1:16" ht="18" customHeight="1" thickBot="1">
      <c r="A59" s="273"/>
      <c r="B59" s="163"/>
      <c r="C59" s="165" t="s">
        <v>153</v>
      </c>
      <c r="D59" s="12" t="s">
        <v>22</v>
      </c>
      <c r="E59" s="6">
        <f t="shared" si="0"/>
        <v>59</v>
      </c>
      <c r="F59" s="31">
        <f t="shared" si="12"/>
        <v>10000000</v>
      </c>
      <c r="G59" s="42">
        <f t="shared" si="12"/>
        <v>-10000000</v>
      </c>
      <c r="H59" s="42">
        <f t="shared" si="12"/>
        <v>0</v>
      </c>
      <c r="I59" s="6">
        <f t="shared" si="4"/>
        <v>59</v>
      </c>
      <c r="J59" s="31">
        <f t="shared" si="13"/>
        <v>10000000</v>
      </c>
      <c r="K59" s="42">
        <f t="shared" si="13"/>
        <v>0</v>
      </c>
      <c r="L59" s="42">
        <f t="shared" si="13"/>
        <v>10000000</v>
      </c>
      <c r="N59" s="3">
        <f t="shared" si="15"/>
        <v>0</v>
      </c>
      <c r="O59" s="3">
        <f t="shared" si="14"/>
        <v>10000000</v>
      </c>
      <c r="P59" s="3">
        <f t="shared" si="14"/>
        <v>10000000</v>
      </c>
    </row>
    <row r="60" spans="1:16" ht="18" customHeight="1" thickTop="1">
      <c r="A60" s="273"/>
      <c r="B60" s="163"/>
      <c r="C60" s="165" t="s">
        <v>149</v>
      </c>
      <c r="D60" s="12" t="s">
        <v>3</v>
      </c>
      <c r="E60" s="6">
        <f t="shared" si="0"/>
        <v>60</v>
      </c>
      <c r="F60" s="3">
        <f t="shared" si="12"/>
        <v>0</v>
      </c>
      <c r="G60" s="3">
        <f t="shared" si="12"/>
        <v>0</v>
      </c>
      <c r="H60" s="3">
        <f t="shared" si="12"/>
        <v>0</v>
      </c>
      <c r="I60" s="6">
        <f t="shared" si="4"/>
        <v>60</v>
      </c>
      <c r="J60" s="3">
        <f t="shared" si="13"/>
        <v>0</v>
      </c>
      <c r="K60" s="3">
        <f t="shared" si="13"/>
        <v>0</v>
      </c>
      <c r="L60" s="3">
        <f t="shared" si="13"/>
        <v>0</v>
      </c>
      <c r="N60" s="3">
        <f t="shared" si="15"/>
        <v>0</v>
      </c>
      <c r="O60" s="3">
        <f t="shared" si="14"/>
        <v>0</v>
      </c>
      <c r="P60" s="3">
        <f t="shared" si="14"/>
        <v>0</v>
      </c>
    </row>
    <row r="61" spans="1:16" ht="18" customHeight="1" thickBot="1">
      <c r="A61" s="273"/>
      <c r="B61" s="163"/>
      <c r="C61" s="165" t="s">
        <v>150</v>
      </c>
      <c r="D61" s="33" t="s">
        <v>5</v>
      </c>
      <c r="E61" s="6">
        <f t="shared" si="0"/>
        <v>61</v>
      </c>
      <c r="F61" s="3">
        <f t="shared" si="12"/>
        <v>0</v>
      </c>
      <c r="G61" s="3">
        <f t="shared" si="12"/>
        <v>0</v>
      </c>
      <c r="H61" s="3">
        <f t="shared" si="12"/>
        <v>0</v>
      </c>
      <c r="I61" s="6">
        <f t="shared" si="4"/>
        <v>61</v>
      </c>
      <c r="J61" s="3">
        <f t="shared" si="13"/>
        <v>0</v>
      </c>
      <c r="K61" s="3">
        <f t="shared" si="13"/>
        <v>0</v>
      </c>
      <c r="L61" s="3">
        <f t="shared" si="13"/>
        <v>0</v>
      </c>
      <c r="N61" s="3">
        <f t="shared" si="15"/>
        <v>0</v>
      </c>
      <c r="O61" s="3">
        <f t="shared" si="14"/>
        <v>0</v>
      </c>
      <c r="P61" s="3">
        <f t="shared" si="14"/>
        <v>0</v>
      </c>
    </row>
    <row r="62" spans="1:16" ht="18" customHeight="1" thickTop="1">
      <c r="A62" s="273"/>
      <c r="B62" s="163"/>
      <c r="C62" s="165" t="s">
        <v>151</v>
      </c>
      <c r="D62" s="12" t="s">
        <v>18</v>
      </c>
      <c r="E62" s="6">
        <f t="shared" si="0"/>
        <v>62</v>
      </c>
      <c r="F62" s="21">
        <f>SUM(F56:F61)</f>
        <v>-10000000</v>
      </c>
      <c r="G62" s="21">
        <f>SUM(G56:G61)</f>
        <v>0</v>
      </c>
      <c r="H62" s="21">
        <f>SUM(H56:H61)</f>
        <v>-10000000</v>
      </c>
      <c r="I62" s="6">
        <f t="shared" si="4"/>
        <v>62</v>
      </c>
      <c r="J62" s="21">
        <f>SUM(J56:J61)</f>
        <v>-10000000</v>
      </c>
      <c r="K62" s="21">
        <f>SUM(K56:K61)</f>
        <v>0</v>
      </c>
      <c r="L62" s="21">
        <f>SUM(L56:L61)</f>
        <v>-10000000</v>
      </c>
      <c r="N62" s="21">
        <f t="shared" si="15"/>
        <v>0</v>
      </c>
      <c r="O62" s="21">
        <f t="shared" si="14"/>
        <v>0</v>
      </c>
      <c r="P62" s="21">
        <f t="shared" si="14"/>
        <v>0</v>
      </c>
    </row>
    <row r="63" spans="1:16" ht="18" customHeight="1" thickBot="1">
      <c r="A63" s="273"/>
      <c r="B63" s="163"/>
      <c r="C63" s="165"/>
      <c r="D63" s="14" t="s">
        <v>19</v>
      </c>
      <c r="E63" s="6">
        <f t="shared" si="0"/>
        <v>63</v>
      </c>
      <c r="F63" s="8">
        <f>SUMIF($D$25:$D$25,$D63,F$25:F$25)</f>
        <v>0</v>
      </c>
      <c r="G63" s="8">
        <f>SUMIF($D$25:$D$25,$D63,G$25:G$25)</f>
        <v>0</v>
      </c>
      <c r="H63" s="8">
        <f>SUMIF($D$25:$D$25,$D63,H$25:H$25)</f>
        <v>0</v>
      </c>
      <c r="I63" s="6">
        <f t="shared" si="4"/>
        <v>63</v>
      </c>
      <c r="J63" s="8">
        <f>SUMIF($D$25:$D$25,$D63,J$25:J$25)</f>
        <v>0</v>
      </c>
      <c r="K63" s="8">
        <f>SUMIF($D$25:$D$25,$D63,K$25:K$25)</f>
        <v>0</v>
      </c>
      <c r="L63" s="8">
        <f>SUMIF($D$25:$D$25,$D63,L$25:L$25)</f>
        <v>0</v>
      </c>
      <c r="N63" s="8">
        <f t="shared" si="15"/>
        <v>0</v>
      </c>
      <c r="O63" s="8">
        <f t="shared" si="14"/>
        <v>0</v>
      </c>
      <c r="P63" s="8">
        <f t="shared" si="14"/>
        <v>0</v>
      </c>
    </row>
    <row r="64" spans="1:16" ht="18" customHeight="1" thickTop="1">
      <c r="A64" s="273"/>
      <c r="B64" s="163"/>
      <c r="C64" s="165"/>
      <c r="D64" s="15" t="s">
        <v>17</v>
      </c>
      <c r="E64" s="6">
        <f t="shared" si="0"/>
        <v>64</v>
      </c>
      <c r="F64" s="9">
        <f>SUM(F62:F63)</f>
        <v>-10000000</v>
      </c>
      <c r="G64" s="9">
        <f>SUM(G62:G63)</f>
        <v>0</v>
      </c>
      <c r="H64" s="9">
        <f>SUM(H62:H63)</f>
        <v>-10000000</v>
      </c>
      <c r="I64" s="6">
        <f t="shared" si="4"/>
        <v>64</v>
      </c>
      <c r="J64" s="9">
        <f>SUM(J62:J63)</f>
        <v>-10000000</v>
      </c>
      <c r="K64" s="9">
        <f>SUM(K62:K63)</f>
        <v>0</v>
      </c>
      <c r="L64" s="9">
        <f>SUM(L62:L63)</f>
        <v>-10000000</v>
      </c>
      <c r="N64" s="9">
        <f t="shared" si="15"/>
        <v>0</v>
      </c>
      <c r="O64" s="9">
        <f t="shared" si="14"/>
        <v>0</v>
      </c>
      <c r="P64" s="9">
        <f t="shared" si="14"/>
        <v>0</v>
      </c>
    </row>
    <row r="65" spans="1:2" ht="18" customHeight="1">
      <c r="A65" s="2" t="s">
        <v>0</v>
      </c>
    </row>
    <row r="66" spans="1:2" ht="18" customHeight="1">
      <c r="A66" s="2" t="s">
        <v>0</v>
      </c>
    </row>
    <row r="67" spans="1:2" ht="18" customHeight="1">
      <c r="A67" s="2" t="s">
        <v>0</v>
      </c>
    </row>
    <row r="69" spans="1:2" ht="18" customHeight="1">
      <c r="B69" s="1"/>
    </row>
    <row r="70" spans="1:2" ht="18" customHeight="1">
      <c r="B70" s="1"/>
    </row>
    <row r="71" spans="1:2" ht="18" customHeight="1">
      <c r="B71" s="1"/>
    </row>
    <row r="72" spans="1:2" ht="18" customHeight="1">
      <c r="A72" s="1"/>
    </row>
    <row r="73" spans="1:2" ht="18" customHeight="1">
      <c r="A73" s="1"/>
    </row>
    <row r="74" spans="1:2" ht="18" customHeight="1">
      <c r="A74" s="1"/>
    </row>
    <row r="75" spans="1:2" ht="18" customHeight="1">
      <c r="A75" s="1"/>
    </row>
    <row r="76" spans="1:2" ht="18" customHeight="1">
      <c r="A76" s="1"/>
    </row>
    <row r="77" spans="1:2" ht="18" customHeight="1">
      <c r="A77" s="1"/>
    </row>
    <row r="78" spans="1:2" ht="18" customHeight="1">
      <c r="A78" s="1"/>
    </row>
    <row r="79" spans="1:2" ht="18" customHeight="1">
      <c r="A79" s="1"/>
    </row>
    <row r="80" spans="1:2" ht="18" customHeight="1">
      <c r="A80" s="1"/>
    </row>
    <row r="81" spans="1:1" ht="18" customHeight="1">
      <c r="A81" s="1"/>
    </row>
    <row r="82" spans="1:1" ht="18" customHeight="1">
      <c r="A82" s="1"/>
    </row>
    <row r="83" spans="1:1" ht="18" customHeight="1">
      <c r="A83" s="1"/>
    </row>
    <row r="84" spans="1:1" ht="18" customHeight="1">
      <c r="A84" s="1"/>
    </row>
  </sheetData>
  <mergeCells count="18">
    <mergeCell ref="N1:P5"/>
    <mergeCell ref="F42:L42"/>
    <mergeCell ref="F54:L54"/>
    <mergeCell ref="N6:P6"/>
    <mergeCell ref="A36:A41"/>
    <mergeCell ref="A57:A64"/>
    <mergeCell ref="F6:H6"/>
    <mergeCell ref="J6:L6"/>
    <mergeCell ref="A42:A47"/>
    <mergeCell ref="A49:A54"/>
    <mergeCell ref="A29:A30"/>
    <mergeCell ref="F29:L29"/>
    <mergeCell ref="F30:L30"/>
    <mergeCell ref="F41:L41"/>
    <mergeCell ref="F53:L53"/>
    <mergeCell ref="B3:D6"/>
    <mergeCell ref="F1:H5"/>
    <mergeCell ref="J1:L5"/>
  </mergeCells>
  <conditionalFormatting sqref="A1:P36 B37:P41 A42:P1048576">
    <cfRule type="cellIs" dxfId="1" priority="23" operator="equal">
      <formula>0</formula>
    </cfRule>
    <cfRule type="cellIs" dxfId="0" priority="24" operator="lessThan">
      <formula>0</formula>
    </cfRule>
  </conditionalFormatting>
  <printOptions verticalCentered="1"/>
  <pageMargins left="0.25" right="0.25" top="0.25" bottom="0.25" header="0.3" footer="0.3"/>
  <pageSetup scale="7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Page 3</vt:lpstr>
      <vt:lpstr>Page 4</vt:lpstr>
      <vt:lpstr>Page 5</vt:lpstr>
      <vt:lpstr>Page 10</vt:lpstr>
      <vt:lpstr>Page 11</vt:lpstr>
      <vt:lpstr>Page 12</vt:lpstr>
      <vt:lpstr>'Page 10'!Print_Area</vt:lpstr>
      <vt:lpstr>'Page 11'!Print_Area</vt:lpstr>
      <vt:lpstr>'Page 12'!Print_Area</vt:lpstr>
      <vt:lpstr>'Page 3'!Print_Area</vt:lpstr>
      <vt:lpstr>'Page 4'!Print_Area</vt:lpstr>
      <vt:lpstr>'Page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Brunn</dc:creator>
  <cp:lastModifiedBy>Larry Brunn</cp:lastModifiedBy>
  <cp:lastPrinted>2025-05-25T14:15:27Z</cp:lastPrinted>
  <dcterms:created xsi:type="dcterms:W3CDTF">2025-03-15T14:38:32Z</dcterms:created>
  <dcterms:modified xsi:type="dcterms:W3CDTF">2025-05-25T21:18:05Z</dcterms:modified>
</cp:coreProperties>
</file>