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brunn/Desktop/"/>
    </mc:Choice>
  </mc:AlternateContent>
  <xr:revisionPtr revIDLastSave="0" documentId="13_ncr:1_{CE0EF0A8-5FEA-7F4D-9721-53A2882ED255}" xr6:coauthVersionLast="47" xr6:coauthVersionMax="47" xr10:uidLastSave="{00000000-0000-0000-0000-000000000000}"/>
  <bookViews>
    <workbookView xWindow="0" yWindow="760" windowWidth="34560" windowHeight="19320" xr2:uid="{471E5C02-9A11-FD40-A211-FD14B1E71771}"/>
  </bookViews>
  <sheets>
    <sheet name="702" sheetId="104" r:id="rId1"/>
    <sheet name="703" sheetId="105" r:id="rId2"/>
    <sheet name="705" sheetId="106" r:id="rId3"/>
    <sheet name="707" sheetId="107" r:id="rId4"/>
    <sheet name="708" sheetId="108" r:id="rId5"/>
  </sheets>
  <definedNames>
    <definedName name="_xlnm.Print_Area" localSheetId="0">'702'!$A$1:$N$48</definedName>
    <definedName name="_xlnm.Print_Area" localSheetId="1">'703'!$A$1:$N$48</definedName>
    <definedName name="_xlnm.Print_Area" localSheetId="2">'705'!$A$1:$N$48</definedName>
    <definedName name="_xlnm.Print_Area" localSheetId="3">'707'!$A$1:$N$48</definedName>
    <definedName name="_xlnm.Print_Area" localSheetId="4">'708'!$A$1:$N$48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08" l="1"/>
  <c r="J24" i="108"/>
  <c r="J23" i="108"/>
  <c r="J22" i="108"/>
  <c r="J21" i="108"/>
  <c r="J20" i="108"/>
  <c r="J19" i="108"/>
  <c r="J18" i="108"/>
  <c r="J17" i="108"/>
  <c r="J16" i="108"/>
  <c r="K15" i="108"/>
  <c r="J15" i="108"/>
  <c r="K14" i="108"/>
  <c r="J14" i="108"/>
  <c r="K13" i="108"/>
  <c r="J13" i="108"/>
  <c r="K12" i="108"/>
  <c r="J12" i="108"/>
  <c r="K11" i="108"/>
  <c r="J11" i="108" s="1"/>
  <c r="K10" i="108"/>
  <c r="J10" i="108"/>
  <c r="K9" i="108"/>
  <c r="J9" i="108"/>
  <c r="K8" i="108"/>
  <c r="J8" i="108" s="1"/>
  <c r="K7" i="108"/>
  <c r="J7" i="108"/>
  <c r="K6" i="108"/>
  <c r="K26" i="108" s="1"/>
  <c r="J6" i="107"/>
  <c r="J25" i="107"/>
  <c r="J24" i="107"/>
  <c r="J23" i="107"/>
  <c r="J22" i="107"/>
  <c r="J21" i="107"/>
  <c r="J20" i="107"/>
  <c r="J19" i="107"/>
  <c r="J18" i="107"/>
  <c r="J17" i="107"/>
  <c r="J16" i="107"/>
  <c r="J15" i="107"/>
  <c r="J14" i="107"/>
  <c r="J13" i="107"/>
  <c r="J12" i="107"/>
  <c r="J11" i="107"/>
  <c r="J10" i="107"/>
  <c r="J9" i="107"/>
  <c r="J8" i="107"/>
  <c r="J7" i="107"/>
  <c r="K15" i="107"/>
  <c r="K14" i="107"/>
  <c r="K13" i="107"/>
  <c r="K12" i="107"/>
  <c r="K11" i="107"/>
  <c r="K10" i="107"/>
  <c r="K9" i="107"/>
  <c r="K8" i="107"/>
  <c r="K7" i="107"/>
  <c r="K6" i="107"/>
  <c r="G42" i="107"/>
  <c r="K30" i="108"/>
  <c r="L30" i="108" s="1"/>
  <c r="K29" i="108"/>
  <c r="L29" i="108" s="1"/>
  <c r="F36" i="108"/>
  <c r="F35" i="108"/>
  <c r="F27" i="108"/>
  <c r="G42" i="108" s="1"/>
  <c r="F36" i="107"/>
  <c r="F35" i="107"/>
  <c r="K32" i="108"/>
  <c r="L32" i="108" s="1"/>
  <c r="K31" i="108"/>
  <c r="L31" i="108" s="1"/>
  <c r="C6" i="108"/>
  <c r="C6" i="107"/>
  <c r="K32" i="107"/>
  <c r="L32" i="107" s="1"/>
  <c r="K31" i="107"/>
  <c r="L31" i="107" s="1"/>
  <c r="K30" i="107"/>
  <c r="L30" i="107" s="1"/>
  <c r="K29" i="107"/>
  <c r="J6" i="108" l="1"/>
  <c r="G48" i="107"/>
  <c r="F37" i="107"/>
  <c r="F37" i="108"/>
  <c r="K47" i="108"/>
  <c r="G45" i="108" s="1"/>
  <c r="G48" i="108" s="1"/>
  <c r="K47" i="107"/>
  <c r="G45" i="107" s="1"/>
  <c r="L29" i="107"/>
  <c r="K32" i="106"/>
  <c r="K31" i="106"/>
  <c r="K30" i="106"/>
  <c r="K29" i="106"/>
  <c r="J32" i="106"/>
  <c r="J31" i="106"/>
  <c r="J30" i="106"/>
  <c r="J29" i="106"/>
  <c r="H32" i="106"/>
  <c r="H31" i="106"/>
  <c r="H30" i="106"/>
  <c r="H29" i="106"/>
  <c r="K46" i="105"/>
  <c r="J27" i="108" l="1"/>
  <c r="J47" i="108" s="1"/>
  <c r="K27" i="108"/>
  <c r="K26" i="107"/>
  <c r="K27" i="107" s="1"/>
  <c r="K48" i="107" s="1"/>
  <c r="J27" i="107"/>
  <c r="L27" i="107" s="1"/>
  <c r="L46" i="105"/>
  <c r="L28" i="105"/>
  <c r="L28" i="106"/>
  <c r="J47" i="107" l="1"/>
  <c r="L47" i="107" s="1"/>
  <c r="L27" i="108"/>
  <c r="L47" i="108"/>
  <c r="J48" i="108"/>
  <c r="J48" i="107"/>
  <c r="L48" i="107"/>
  <c r="K47" i="106"/>
  <c r="K46" i="106"/>
  <c r="K45" i="106"/>
  <c r="K44" i="106"/>
  <c r="K43" i="106"/>
  <c r="K42" i="106"/>
  <c r="K41" i="106"/>
  <c r="K40" i="106"/>
  <c r="K39" i="106"/>
  <c r="K38" i="106"/>
  <c r="K37" i="106"/>
  <c r="K36" i="106"/>
  <c r="K35" i="106"/>
  <c r="K34" i="106"/>
  <c r="K33" i="106"/>
  <c r="K28" i="106"/>
  <c r="K27" i="106"/>
  <c r="J47" i="106"/>
  <c r="J46" i="106"/>
  <c r="J45" i="106"/>
  <c r="J44" i="106"/>
  <c r="J43" i="106"/>
  <c r="J42" i="106"/>
  <c r="J41" i="106"/>
  <c r="J40" i="106"/>
  <c r="J39" i="106"/>
  <c r="J38" i="106"/>
  <c r="J37" i="106"/>
  <c r="J36" i="106"/>
  <c r="J35" i="106"/>
  <c r="J34" i="106"/>
  <c r="J33" i="106"/>
  <c r="J28" i="106"/>
  <c r="J27" i="106"/>
  <c r="H47" i="106"/>
  <c r="H46" i="106"/>
  <c r="H45" i="106"/>
  <c r="H44" i="106"/>
  <c r="H43" i="106"/>
  <c r="H42" i="106"/>
  <c r="H41" i="106"/>
  <c r="H40" i="106"/>
  <c r="H39" i="106"/>
  <c r="H38" i="106"/>
  <c r="H37" i="106"/>
  <c r="L37" i="106" s="1"/>
  <c r="Q37" i="106" s="1"/>
  <c r="H36" i="106"/>
  <c r="H35" i="106"/>
  <c r="H34" i="106"/>
  <c r="H33" i="106"/>
  <c r="H28" i="106"/>
  <c r="H48" i="106" s="1"/>
  <c r="H27" i="106"/>
  <c r="G47" i="106"/>
  <c r="G46" i="106"/>
  <c r="G45" i="106"/>
  <c r="G44" i="106"/>
  <c r="G43" i="106"/>
  <c r="G42" i="106"/>
  <c r="G41" i="106"/>
  <c r="G40" i="106"/>
  <c r="G39" i="106"/>
  <c r="G38" i="106"/>
  <c r="G37" i="106"/>
  <c r="G36" i="106"/>
  <c r="G35" i="106"/>
  <c r="G34" i="106"/>
  <c r="G33" i="106"/>
  <c r="G32" i="106"/>
  <c r="G31" i="106"/>
  <c r="G30" i="106"/>
  <c r="G29" i="106"/>
  <c r="G28" i="106"/>
  <c r="G27" i="106"/>
  <c r="F47" i="106"/>
  <c r="F46" i="106"/>
  <c r="F45" i="106"/>
  <c r="F44" i="106"/>
  <c r="F43" i="106"/>
  <c r="F42" i="106"/>
  <c r="F41" i="106"/>
  <c r="F40" i="106"/>
  <c r="F39" i="106"/>
  <c r="F38" i="106"/>
  <c r="F37" i="106"/>
  <c r="F36" i="106"/>
  <c r="F35" i="106"/>
  <c r="L35" i="106" s="1"/>
  <c r="Q35" i="106" s="1"/>
  <c r="F34" i="106"/>
  <c r="L34" i="106" s="1"/>
  <c r="Q34" i="106" s="1"/>
  <c r="F33" i="106"/>
  <c r="F32" i="106"/>
  <c r="F31" i="106"/>
  <c r="F30" i="106"/>
  <c r="F29" i="106"/>
  <c r="F28" i="106"/>
  <c r="F48" i="106" s="1"/>
  <c r="F27" i="106"/>
  <c r="D46" i="106"/>
  <c r="D28" i="106"/>
  <c r="C47" i="106"/>
  <c r="C46" i="106"/>
  <c r="C45" i="106"/>
  <c r="C44" i="106"/>
  <c r="C43" i="106"/>
  <c r="C42" i="106"/>
  <c r="C41" i="106"/>
  <c r="C40" i="106"/>
  <c r="C39" i="106"/>
  <c r="C38" i="106"/>
  <c r="C37" i="106"/>
  <c r="C36" i="106"/>
  <c r="C35" i="106"/>
  <c r="C34" i="106"/>
  <c r="C33" i="106"/>
  <c r="C32" i="106"/>
  <c r="C31" i="106"/>
  <c r="C30" i="106"/>
  <c r="C29" i="106"/>
  <c r="C28" i="106"/>
  <c r="C27" i="106"/>
  <c r="L36" i="106"/>
  <c r="Q36" i="106" s="1"/>
  <c r="Q28" i="106"/>
  <c r="C6" i="106"/>
  <c r="K48" i="108" l="1"/>
  <c r="L48" i="108"/>
  <c r="L46" i="106"/>
  <c r="Q46" i="106" s="1"/>
  <c r="K48" i="106"/>
  <c r="L33" i="106"/>
  <c r="Q33" i="106" s="1"/>
  <c r="J48" i="106"/>
  <c r="L31" i="106"/>
  <c r="Q31" i="106" s="1"/>
  <c r="P48" i="106"/>
  <c r="L30" i="106"/>
  <c r="Q30" i="106" s="1"/>
  <c r="L29" i="106"/>
  <c r="Q29" i="106" s="1"/>
  <c r="L39" i="106"/>
  <c r="Q39" i="106" s="1"/>
  <c r="L40" i="106"/>
  <c r="Q40" i="106" s="1"/>
  <c r="L41" i="106"/>
  <c r="Q41" i="106" s="1"/>
  <c r="L32" i="106"/>
  <c r="Q32" i="106" s="1"/>
  <c r="L42" i="106"/>
  <c r="Q42" i="106" s="1"/>
  <c r="L43" i="106"/>
  <c r="Q43" i="106" s="1"/>
  <c r="L44" i="106"/>
  <c r="Q44" i="106" s="1"/>
  <c r="L45" i="106"/>
  <c r="Q45" i="106" s="1"/>
  <c r="L38" i="106"/>
  <c r="Q38" i="106" s="1"/>
  <c r="D48" i="106"/>
  <c r="C48" i="106"/>
  <c r="G48" i="106"/>
  <c r="L47" i="106"/>
  <c r="Q47" i="106" s="1"/>
  <c r="L27" i="106"/>
  <c r="J48" i="105"/>
  <c r="Q27" i="106" l="1"/>
  <c r="L48" i="106"/>
  <c r="F47" i="104"/>
  <c r="F46" i="104"/>
  <c r="F45" i="104"/>
  <c r="F44" i="104"/>
  <c r="F43" i="104"/>
  <c r="F42" i="104"/>
  <c r="F41" i="104"/>
  <c r="F40" i="104"/>
  <c r="F39" i="104"/>
  <c r="F38" i="104"/>
  <c r="F37" i="104"/>
  <c r="F36" i="104"/>
  <c r="F35" i="104"/>
  <c r="F34" i="104"/>
  <c r="F33" i="104"/>
  <c r="F32" i="104"/>
  <c r="F31" i="104"/>
  <c r="F30" i="104"/>
  <c r="F29" i="104"/>
  <c r="F28" i="104"/>
  <c r="C48" i="104"/>
  <c r="D28" i="104"/>
  <c r="C27" i="104"/>
  <c r="Q48" i="106" l="1"/>
  <c r="Q3" i="106" s="1"/>
  <c r="F27" i="104"/>
  <c r="D46" i="104"/>
  <c r="D48" i="104" s="1"/>
  <c r="Q4" i="106" l="1"/>
  <c r="Q5" i="106"/>
  <c r="L28" i="104"/>
  <c r="L46" i="104"/>
  <c r="K28" i="105" l="1"/>
  <c r="G27" i="105" l="1"/>
  <c r="P27" i="105" s="1"/>
  <c r="G46" i="104"/>
  <c r="L44" i="105" l="1"/>
  <c r="Q44" i="105" s="1"/>
  <c r="L43" i="105"/>
  <c r="Q43" i="105" s="1"/>
  <c r="L42" i="105"/>
  <c r="Q42" i="105" s="1"/>
  <c r="L41" i="105"/>
  <c r="Q41" i="105" s="1"/>
  <c r="L40" i="105"/>
  <c r="Q40" i="105" s="1"/>
  <c r="L39" i="105"/>
  <c r="Q39" i="105" s="1"/>
  <c r="L38" i="105"/>
  <c r="Q38" i="105" s="1"/>
  <c r="L37" i="105"/>
  <c r="Q37" i="105" s="1"/>
  <c r="L36" i="105"/>
  <c r="Q36" i="105" s="1"/>
  <c r="K47" i="105"/>
  <c r="P47" i="105" s="1"/>
  <c r="P47" i="104"/>
  <c r="P45" i="104"/>
  <c r="P44" i="104"/>
  <c r="P43" i="104"/>
  <c r="P42" i="104"/>
  <c r="P41" i="104"/>
  <c r="P40" i="104"/>
  <c r="P39" i="104"/>
  <c r="P38" i="104"/>
  <c r="P37" i="104"/>
  <c r="P36" i="104"/>
  <c r="P35" i="104"/>
  <c r="P34" i="104"/>
  <c r="P33" i="104"/>
  <c r="K27" i="104"/>
  <c r="G48" i="105"/>
  <c r="L30" i="105"/>
  <c r="Q30" i="105" s="1"/>
  <c r="L32" i="105"/>
  <c r="Q32" i="105" s="1"/>
  <c r="L34" i="105"/>
  <c r="Q34" i="105" s="1"/>
  <c r="L35" i="105"/>
  <c r="Q35" i="105" s="1"/>
  <c r="L45" i="105"/>
  <c r="Q45" i="105" s="1"/>
  <c r="D48" i="105"/>
  <c r="C48" i="105"/>
  <c r="Q46" i="105"/>
  <c r="Q28" i="105"/>
  <c r="C6" i="105"/>
  <c r="K48" i="105" l="1"/>
  <c r="L47" i="105"/>
  <c r="Q47" i="105"/>
  <c r="L31" i="105"/>
  <c r="Q31" i="105" s="1"/>
  <c r="F48" i="105"/>
  <c r="L29" i="105"/>
  <c r="Q29" i="105" s="1"/>
  <c r="C6" i="104"/>
  <c r="J47" i="104"/>
  <c r="Q46" i="104"/>
  <c r="L45" i="104"/>
  <c r="Q45" i="104" s="1"/>
  <c r="L44" i="104"/>
  <c r="Q44" i="104" s="1"/>
  <c r="L43" i="104"/>
  <c r="Q43" i="104" s="1"/>
  <c r="L42" i="104"/>
  <c r="Q42" i="104" s="1"/>
  <c r="L40" i="104"/>
  <c r="Q40" i="104" s="1"/>
  <c r="L39" i="104"/>
  <c r="Q39" i="104" s="1"/>
  <c r="L38" i="104"/>
  <c r="Q38" i="104" s="1"/>
  <c r="L37" i="104"/>
  <c r="Q37" i="104" s="1"/>
  <c r="L36" i="104"/>
  <c r="Q36" i="104" s="1"/>
  <c r="L35" i="104"/>
  <c r="Q35" i="104" s="1"/>
  <c r="L34" i="104"/>
  <c r="Q34" i="104" s="1"/>
  <c r="L33" i="104"/>
  <c r="Q33" i="104" s="1"/>
  <c r="Q28" i="104"/>
  <c r="J27" i="104"/>
  <c r="F48" i="104" l="1"/>
  <c r="P27" i="104"/>
  <c r="P48" i="104" s="1"/>
  <c r="J48" i="104"/>
  <c r="K48" i="104"/>
  <c r="L31" i="104"/>
  <c r="Q31" i="104" s="1"/>
  <c r="L32" i="104"/>
  <c r="Q32" i="104" s="1"/>
  <c r="L30" i="104"/>
  <c r="Q30" i="104" s="1"/>
  <c r="G48" i="104"/>
  <c r="H27" i="104"/>
  <c r="H48" i="104" s="1"/>
  <c r="L47" i="104"/>
  <c r="Q47" i="104" s="1"/>
  <c r="L29" i="104"/>
  <c r="Q29" i="104" s="1"/>
  <c r="L41" i="104"/>
  <c r="Q41" i="104" s="1"/>
  <c r="L27" i="104" l="1"/>
  <c r="L48" i="104" l="1"/>
  <c r="Q27" i="104"/>
  <c r="Q48" i="104" l="1"/>
  <c r="Q5" i="104" l="1"/>
  <c r="Q3" i="104"/>
  <c r="Q4" i="104"/>
  <c r="L33" i="105"/>
  <c r="Q33" i="105" s="1"/>
  <c r="H27" i="105" l="1"/>
  <c r="H48" i="105" l="1"/>
  <c r="L27" i="105"/>
  <c r="P48" i="105"/>
  <c r="L48" i="105" l="1"/>
  <c r="Q27" i="105"/>
  <c r="Q48" i="105" l="1"/>
  <c r="Q4" i="105" s="1"/>
  <c r="Q5" i="105" l="1"/>
  <c r="Q3" i="105"/>
</calcChain>
</file>

<file path=xl/sharedStrings.xml><?xml version="1.0" encoding="utf-8"?>
<sst xmlns="http://schemas.openxmlformats.org/spreadsheetml/2006/main" count="1031" uniqueCount="216">
  <si>
    <t xml:space="preserve"> </t>
  </si>
  <si>
    <t>A-C</t>
  </si>
  <si>
    <t>SHORT-TERM INVESTMENTS</t>
  </si>
  <si>
    <t>INVENTORIES</t>
  </si>
  <si>
    <t>A-N</t>
  </si>
  <si>
    <t>PROPERTY AND EQUIPMENT, NET</t>
  </si>
  <si>
    <t>OTHER ASSETS</t>
  </si>
  <si>
    <t>L-C</t>
  </si>
  <si>
    <t>L-N</t>
  </si>
  <si>
    <t>N-A</t>
  </si>
  <si>
    <t xml:space="preserve">FY-2017 </t>
  </si>
  <si>
    <t xml:space="preserve">BALANCE </t>
  </si>
  <si>
    <t xml:space="preserve">SHEET </t>
  </si>
  <si>
    <t xml:space="preserve">FY-2018 </t>
  </si>
  <si>
    <t>CASH AND CASH EQUIVALENTS</t>
  </si>
  <si>
    <t xml:space="preserve">ACCRUALS </t>
  </si>
  <si>
    <t>GAIN FROM PENSION CURTAILMENT</t>
  </si>
  <si>
    <t>OTH</t>
  </si>
  <si>
    <t>CONTRIBUTIONS</t>
  </si>
  <si>
    <t>EXP</t>
  </si>
  <si>
    <t>REV</t>
  </si>
  <si>
    <t>JOINT VENTURES - INVESTMENTS</t>
  </si>
  <si>
    <t>---</t>
  </si>
  <si>
    <t>OPERATING REVENUE, NET</t>
  </si>
  <si>
    <t>EXPENSE - SALARIES AND BENEFITS</t>
  </si>
  <si>
    <t>EXPENSE - MEDICAL SUPPLIES</t>
  </si>
  <si>
    <t>EXPENSE - PURCHASED SERVICES</t>
  </si>
  <si>
    <t>EXPENSE - UTILITIES AND LEASES</t>
  </si>
  <si>
    <t>EXPENSE - INSURANCE</t>
  </si>
  <si>
    <t>EXPENSE - PROFESSIONAL FEES</t>
  </si>
  <si>
    <t>EXPENSE - OTHER</t>
  </si>
  <si>
    <t>NON-OP INCOME INVESTMENT RETURN</t>
  </si>
  <si>
    <t>NON-OPERATING INCOME - OTHER</t>
  </si>
  <si>
    <t>EXPENSE - DEPRECIATION &amp; AMORTIZATION</t>
  </si>
  <si>
    <t>EXPENSE - INTEREST</t>
  </si>
  <si>
    <t>PREPAID EXPENSES AND OTHER ASSETS</t>
  </si>
  <si>
    <t>TAMPA GENERAL HOSPITAL (TGH)</t>
  </si>
  <si>
    <t xml:space="preserve">AUDITED </t>
  </si>
  <si>
    <t xml:space="preserve">INCOME </t>
  </si>
  <si>
    <t xml:space="preserve">STATEMENT </t>
  </si>
  <si>
    <t>R</t>
  </si>
  <si>
    <t>O</t>
  </si>
  <si>
    <t>W</t>
  </si>
  <si>
    <t>B</t>
  </si>
  <si>
    <t>D</t>
  </si>
  <si>
    <t>F</t>
  </si>
  <si>
    <t>C</t>
  </si>
  <si>
    <t>AUDITED FINANCIAL STATEMENTS FY-2018 (AFS)</t>
  </si>
  <si>
    <t>NET ASSETS RELEASED FROM RESTRICTION - PP&amp;E</t>
  </si>
  <si>
    <t>NET ASSETS RELEASED FROM RESTRICTION - OPS</t>
  </si>
  <si>
    <t>BENEFICIAL INTEREST NET ASSETS TGH FOUNDATION</t>
  </si>
  <si>
    <t xml:space="preserve">ACCRUED </t>
  </si>
  <si>
    <t xml:space="preserve">HAND </t>
  </si>
  <si>
    <t xml:space="preserve">KEYED </t>
  </si>
  <si>
    <t xml:space="preserve">ZERO </t>
  </si>
  <si>
    <t xml:space="preserve">PROOF </t>
  </si>
  <si>
    <t>MINORITY INTEREST IN THE SURGERY CENTER</t>
  </si>
  <si>
    <t>PENSION-RELATED CHARGES OTHER THAN NET PPC</t>
  </si>
  <si>
    <t>ASSETS LIMITED AS TO USE - CURRENT</t>
  </si>
  <si>
    <t>LONG-TERM DEBT - CURRENT</t>
  </si>
  <si>
    <t>LONG-TERM DEBT - NONCURRENT</t>
  </si>
  <si>
    <t>OBLIGATIONS CAPITAL LEASES - CURRENT</t>
  </si>
  <si>
    <t>OBLIGATIONS CAPITAL LEASES - NONCURRENT</t>
  </si>
  <si>
    <t>OTHER LIABILITIES (NONCURRENT)</t>
  </si>
  <si>
    <t>ASSETS LIMITED AS TO USE - NONCURRENT</t>
  </si>
  <si>
    <t>FY END VALUES FOR ALL 4 NON-CASH ACCRUALS (* -1)</t>
  </si>
  <si>
    <t>PATIENT ACCOUNTS RECEIVABLE, NET (AR)</t>
  </si>
  <si>
    <t>ACCRUED EXPENSES (AE)</t>
  </si>
  <si>
    <t>ACCOUNTS PAYABLE (AP)</t>
  </si>
  <si>
    <t>ESTIMATED THIRD-PARTY PAYOR STLMNTS (EST3PPS)</t>
  </si>
  <si>
    <t xml:space="preserve">NEW </t>
  </si>
  <si>
    <t xml:space="preserve">BRAND </t>
  </si>
  <si>
    <t>NET ASSETS - ALL OTHER</t>
  </si>
  <si>
    <t>CTG</t>
  </si>
  <si>
    <t>DESCRIPTION                  (FY = FISCAL YEAR)</t>
  </si>
  <si>
    <t xml:space="preserve">NOT </t>
  </si>
  <si>
    <t xml:space="preserve">USED </t>
  </si>
  <si>
    <r>
      <t>https://</t>
    </r>
    <r>
      <rPr>
        <b/>
        <sz val="28"/>
        <color rgb="FF0000FF"/>
        <rFont val="Arial Narrow"/>
        <family val="2"/>
      </rPr>
      <t>i</t>
    </r>
    <r>
      <rPr>
        <b/>
        <sz val="28"/>
        <rFont val="Arial Narrow"/>
        <family val="2"/>
      </rPr>
      <t>can</t>
    </r>
    <r>
      <rPr>
        <b/>
        <sz val="28"/>
        <color rgb="FF00B050"/>
        <rFont val="Arial Narrow"/>
        <family val="2"/>
      </rPr>
      <t>fund</t>
    </r>
    <r>
      <rPr>
        <b/>
        <sz val="28"/>
        <rFont val="Arial Narrow"/>
        <family val="2"/>
      </rPr>
      <t>the</t>
    </r>
    <r>
      <rPr>
        <b/>
        <sz val="28"/>
        <color rgb="FF0000FF"/>
        <rFont val="Arial Narrow"/>
        <family val="2"/>
      </rPr>
      <t>usa</t>
    </r>
    <r>
      <rPr>
        <b/>
        <sz val="28"/>
        <color rgb="FFFF0000"/>
        <rFont val="Arial Narrow"/>
        <family val="2"/>
      </rPr>
      <t>.com/</t>
    </r>
  </si>
  <si>
    <r>
      <t>HIDE-</t>
    </r>
    <r>
      <rPr>
        <b/>
        <sz val="58"/>
        <color rgb="FF00B050"/>
        <rFont val="Arial Narrow"/>
        <family val="2"/>
      </rPr>
      <t>BEZZLE</t>
    </r>
  </si>
  <si>
    <t xml:space="preserve">LIABILITIES </t>
  </si>
  <si>
    <t>FFTB</t>
  </si>
  <si>
    <t>+ G</t>
  </si>
  <si>
    <t>+ H</t>
  </si>
  <si>
    <t>+ J</t>
  </si>
  <si>
    <t>+ K</t>
  </si>
  <si>
    <t>= L</t>
  </si>
  <si>
    <t>TOTAL - - - ADD UP FROM ROW 26 TO ROW 47</t>
  </si>
  <si>
    <r>
      <t xml:space="preserve">ACCRUAL BASIS </t>
    </r>
    <r>
      <rPr>
        <b/>
        <sz val="24"/>
        <rFont val="Arial Narrow"/>
        <family val="2"/>
      </rPr>
      <t>- ACTIVITY</t>
    </r>
    <r>
      <rPr>
        <b/>
        <sz val="24"/>
        <color rgb="FFFF0000"/>
        <rFont val="Arial Narrow"/>
        <family val="2"/>
      </rPr>
      <t xml:space="preserve">                                                 </t>
    </r>
    <r>
      <rPr>
        <b/>
        <sz val="24"/>
        <color rgb="FF0000FF"/>
        <rFont val="Arial Narrow"/>
        <family val="2"/>
      </rPr>
      <t>INCOME STATEMENT - 21 ROWS</t>
    </r>
  </si>
  <si>
    <r>
      <t xml:space="preserve">ACCRUAL BASIS </t>
    </r>
    <r>
      <rPr>
        <b/>
        <sz val="24"/>
        <rFont val="Arial Narrow"/>
        <family val="2"/>
      </rPr>
      <t xml:space="preserve">- ACTIVITY </t>
    </r>
    <r>
      <rPr>
        <b/>
        <sz val="24"/>
        <color rgb="FFFF0000"/>
        <rFont val="Arial Narrow"/>
        <family val="2"/>
      </rPr>
      <t xml:space="preserve">                                              </t>
    </r>
    <r>
      <rPr>
        <b/>
        <sz val="24"/>
        <color rgb="FF00B050"/>
        <rFont val="Arial Narrow"/>
        <family val="2"/>
      </rPr>
      <t xml:space="preserve">  BALANCE SHEET - 21 ROWS</t>
    </r>
  </si>
  <si>
    <t xml:space="preserve">ARE </t>
  </si>
  <si>
    <t xml:space="preserve">ROWS </t>
  </si>
  <si>
    <t xml:space="preserve">ROWS ARE </t>
  </si>
  <si>
    <r>
      <t>SCF</t>
    </r>
    <r>
      <rPr>
        <sz val="16"/>
        <rFont val="Arial Narrow"/>
        <family val="2"/>
      </rPr>
      <t xml:space="preserve"> = STATEMENTS OF CASH FLOWS (</t>
    </r>
    <r>
      <rPr>
        <b/>
        <sz val="16"/>
        <color rgb="FFFF0000"/>
        <rFont val="Arial Narrow"/>
        <family val="2"/>
      </rPr>
      <t>REPORT</t>
    </r>
    <r>
      <rPr>
        <sz val="16"/>
        <rFont val="Arial Narrow"/>
        <family val="2"/>
      </rPr>
      <t>)</t>
    </r>
  </si>
  <si>
    <t>PAGE 702</t>
  </si>
  <si>
    <t>IS</t>
  </si>
  <si>
    <t>FY-2017</t>
  </si>
  <si>
    <t>PAGE 703</t>
  </si>
  <si>
    <t>CASH AND CASH EQ - RESERVED FOR NET ACCRUALS</t>
  </si>
  <si>
    <t>NET ASSETS - RESERVED FOR NET ACCRUALS</t>
  </si>
  <si>
    <t>TGH</t>
  </si>
  <si>
    <t>DECREASE</t>
  </si>
  <si>
    <t>IN</t>
  </si>
  <si>
    <t>EQUIVALENTS</t>
  </si>
  <si>
    <t>SCF</t>
  </si>
  <si>
    <t>IN CASH</t>
  </si>
  <si>
    <t>AND CASH</t>
  </si>
  <si>
    <t>REPORT</t>
  </si>
  <si>
    <t>^</t>
  </si>
  <si>
    <t>FOR ONLY</t>
  </si>
  <si>
    <t>PAGE 511</t>
  </si>
  <si>
    <t>ACCRUED</t>
  </si>
  <si>
    <t>LIABILITIES</t>
  </si>
  <si>
    <t>PAID</t>
  </si>
  <si>
    <t>FY-2018</t>
  </si>
  <si>
    <t>IS FROM THE</t>
  </si>
  <si>
    <t>CELL L27</t>
  </si>
  <si>
    <t>PRIOR FY</t>
  </si>
  <si>
    <t>PAGE 705</t>
  </si>
  <si>
    <t>PLUS</t>
  </si>
  <si>
    <t>…IS</t>
  </si>
  <si>
    <t>NOTE:</t>
  </si>
  <si>
    <t>IDENTICAL</t>
  </si>
  <si>
    <t>THIS</t>
  </si>
  <si>
    <t>PAGE</t>
  </si>
  <si>
    <t>TO</t>
  </si>
  <si>
    <t>(BOOK 5)</t>
  </si>
  <si>
    <t>ON PAGE 704</t>
  </si>
  <si>
    <r>
      <rPr>
        <b/>
        <sz val="20"/>
        <color rgb="FFFF0000"/>
        <rFont val="Arial Narrow"/>
        <family val="2"/>
      </rPr>
      <t xml:space="preserve">PER THE </t>
    </r>
    <r>
      <rPr>
        <b/>
        <sz val="20"/>
        <color rgb="FF00B050"/>
        <rFont val="Arial Narrow"/>
        <family val="2"/>
      </rPr>
      <t>CASH BASIS</t>
    </r>
    <r>
      <rPr>
        <b/>
        <sz val="20"/>
        <color rgb="FFFF0000"/>
        <rFont val="Arial Narrow"/>
        <family val="2"/>
      </rPr>
      <t xml:space="preserve">,                                                                                           THESE ARE THE SAME, BUT  </t>
    </r>
    <r>
      <rPr>
        <b/>
        <sz val="20"/>
        <color rgb="FF00B050"/>
        <rFont val="Arial Narrow"/>
        <family val="2"/>
      </rPr>
      <t xml:space="preserve">     </t>
    </r>
    <r>
      <rPr>
        <b/>
        <sz val="20"/>
        <rFont val="Arial Narrow"/>
        <family val="2"/>
      </rPr>
      <t xml:space="preserve">                                                                                   </t>
    </r>
    <r>
      <rPr>
        <b/>
        <sz val="20"/>
        <color rgb="FF0000FF"/>
        <rFont val="Arial Narrow"/>
        <family val="2"/>
      </rPr>
      <t xml:space="preserve"> TGH = ACCRUAL BASIS.</t>
    </r>
  </si>
  <si>
    <r>
      <t>THE ACCRUAL BASIS</t>
    </r>
    <r>
      <rPr>
        <b/>
        <sz val="20"/>
        <color rgb="FFEDFFB9"/>
        <rFont val="Arial Narrow"/>
        <family val="2"/>
      </rPr>
      <t>.</t>
    </r>
    <r>
      <rPr>
        <b/>
        <sz val="20"/>
        <color rgb="FF0000FF"/>
        <rFont val="Arial Narrow"/>
        <family val="2"/>
      </rPr>
      <t xml:space="preserve">                     </t>
    </r>
    <r>
      <rPr>
        <b/>
        <sz val="20"/>
        <color rgb="FFFF0000"/>
        <rFont val="Arial Narrow"/>
        <family val="2"/>
      </rPr>
      <t>MANDATES</t>
    </r>
    <r>
      <rPr>
        <b/>
        <sz val="20"/>
        <color rgb="FF0000FF"/>
        <rFont val="Arial Narrow"/>
        <family val="2"/>
      </rPr>
      <t xml:space="preserve"> THAT                     THESE VALUES EXIST.</t>
    </r>
  </si>
  <si>
    <t xml:space="preserve">TOTAL </t>
  </si>
  <si>
    <t>TOTAL - - - ADD UP FROM ROW 27 TO ROW 47</t>
  </si>
  <si>
    <t>&lt; PRORATED</t>
  </si>
  <si>
    <t>&lt; SHARE</t>
  </si>
  <si>
    <t>&lt; OF</t>
  </si>
  <si>
    <t>&lt; ROWS 7</t>
  </si>
  <si>
    <t>&lt; THRU 15</t>
  </si>
  <si>
    <t>&lt; ARE EACH A</t>
  </si>
  <si>
    <t>PAGE             707</t>
  </si>
  <si>
    <t>TO SEE THE</t>
  </si>
  <si>
    <t>FORMULAS</t>
  </si>
  <si>
    <t>SEE THE</t>
  </si>
  <si>
    <t>EXCEL FILE</t>
  </si>
  <si>
    <t>USED ABOVE,</t>
  </si>
  <si>
    <t>G</t>
  </si>
  <si>
    <t>H</t>
  </si>
  <si>
    <t>ACCRUALS</t>
  </si>
  <si>
    <t>COULD BE</t>
  </si>
  <si>
    <t>BUT IN ANY</t>
  </si>
  <si>
    <t>CASE, THE</t>
  </si>
  <si>
    <t>SAME</t>
  </si>
  <si>
    <t>CELL K26</t>
  </si>
  <si>
    <t>VALUE IS</t>
  </si>
  <si>
    <t>ON ROWS</t>
  </si>
  <si>
    <t>16 TO 25,</t>
  </si>
  <si>
    <t>LOGICAL</t>
  </si>
  <si>
    <t>AGAINST</t>
  </si>
  <si>
    <t>NOTICE</t>
  </si>
  <si>
    <t>THAT</t>
  </si>
  <si>
    <t>THE</t>
  </si>
  <si>
    <t>TOTAL</t>
  </si>
  <si>
    <t>CHANGE</t>
  </si>
  <si>
    <t>NET</t>
  </si>
  <si>
    <t>ASSETS</t>
  </si>
  <si>
    <t>ONLY ROW 6</t>
  </si>
  <si>
    <t>K</t>
  </si>
  <si>
    <t>L</t>
  </si>
  <si>
    <t xml:space="preserve">TOTALS </t>
  </si>
  <si>
    <t xml:space="preserve">ONLY </t>
  </si>
  <si>
    <t xml:space="preserve">BELOW </t>
  </si>
  <si>
    <t xml:space="preserve">ROW 26 </t>
  </si>
  <si>
    <t>INFO</t>
  </si>
  <si>
    <t>ONLY</t>
  </si>
  <si>
    <t xml:space="preserve">ACCRUAL </t>
  </si>
  <si>
    <t>IN THIS</t>
  </si>
  <si>
    <t>CAN BE</t>
  </si>
  <si>
    <t>ALLOCATED</t>
  </si>
  <si>
    <t>ANY WAY</t>
  </si>
  <si>
    <t>AT ALL,</t>
  </si>
  <si>
    <t>BUT IT</t>
  </si>
  <si>
    <t>MAKES NO</t>
  </si>
  <si>
    <t>DIFFERENCE</t>
  </si>
  <si>
    <t>THE TOP</t>
  </si>
  <si>
    <t>25 ROWS,</t>
  </si>
  <si>
    <t>COLUMN,</t>
  </si>
  <si>
    <t>^ ON ^</t>
  </si>
  <si>
    <t>SEE</t>
  </si>
  <si>
    <t>CELLS</t>
  </si>
  <si>
    <t>&amp;</t>
  </si>
  <si>
    <t>K28</t>
  </si>
  <si>
    <t>J27</t>
  </si>
  <si>
    <r>
      <t xml:space="preserve">TOTAL </t>
    </r>
    <r>
      <rPr>
        <b/>
        <sz val="20"/>
        <color rgb="FF0000FF"/>
        <rFont val="Courier New"/>
        <family val="1"/>
      </rPr>
      <t xml:space="preserve">= </t>
    </r>
    <r>
      <rPr>
        <b/>
        <sz val="20"/>
        <color rgb="FF00B050"/>
        <rFont val="Courier New"/>
        <family val="1"/>
      </rPr>
      <t>CASH PAID</t>
    </r>
    <r>
      <rPr>
        <b/>
        <sz val="20"/>
        <color rgb="FF0000FF"/>
        <rFont val="Courier New"/>
        <family val="1"/>
      </rPr>
      <t xml:space="preserve"> COMBINED                                           WITH  </t>
    </r>
    <r>
      <rPr>
        <b/>
        <sz val="20"/>
        <color rgb="FFFF0000"/>
        <rFont val="Courier New"/>
        <family val="1"/>
      </rPr>
      <t>ACCRUED  LIABILITIES</t>
    </r>
  </si>
  <si>
    <t>PAGE             708</t>
  </si>
  <si>
    <t>705</t>
  </si>
  <si>
    <t>MAX</t>
  </si>
  <si>
    <t>NEGATIVE</t>
  </si>
  <si>
    <t>VALUE &gt;</t>
  </si>
  <si>
    <t>POSITIVE</t>
  </si>
  <si>
    <t>ROW 32</t>
  </si>
  <si>
    <t>&lt; K29 +</t>
  </si>
  <si>
    <t>&lt; K30 +</t>
  </si>
  <si>
    <t>&lt; K32</t>
  </si>
  <si>
    <t>ALL NEW</t>
  </si>
  <si>
    <t>VERIFIED ON</t>
  </si>
  <si>
    <t>PAGES</t>
  </si>
  <si>
    <t>708 &amp; 709</t>
  </si>
  <si>
    <t>J27 &amp; K28 ARE</t>
  </si>
  <si>
    <t>&lt; ALREADY EMBEZZLED</t>
  </si>
  <si>
    <t xml:space="preserve">KNOWN </t>
  </si>
  <si>
    <t xml:space="preserve">EMBEZZLE </t>
  </si>
  <si>
    <t xml:space="preserve">NET CASH </t>
  </si>
  <si>
    <t xml:space="preserve">IN (OUT) </t>
  </si>
  <si>
    <t>&lt; CELL K31</t>
  </si>
  <si>
    <t>J = D - K</t>
  </si>
  <si>
    <t xml:space="preserve">B4 FY-2018 </t>
  </si>
  <si>
    <t xml:space="preserve">ON ONLY </t>
  </si>
  <si>
    <t xml:space="preserve">THIS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</si>
</sst>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4"/>
      <color theme="1"/>
      <name val="ArialNarrow"/>
      <family val="2"/>
    </font>
    <font>
      <sz val="12"/>
      <color theme="1"/>
      <name val="Calibri"/>
      <family val="2"/>
      <scheme val="minor"/>
    </font>
    <font>
      <sz val="14"/>
      <name val="Arial Narrow"/>
      <family val="2"/>
    </font>
    <font>
      <b/>
      <sz val="14"/>
      <color rgb="FFFFFF00"/>
      <name val="Arial Narrow"/>
      <family val="2"/>
    </font>
    <font>
      <b/>
      <sz val="14"/>
      <color rgb="FF0000FF"/>
      <name val="Arial Narrow"/>
      <family val="2"/>
    </font>
    <font>
      <b/>
      <sz val="14"/>
      <name val="Arial Narrow"/>
      <family val="2"/>
    </font>
    <font>
      <b/>
      <sz val="14"/>
      <name val="Courier New"/>
      <family val="1"/>
    </font>
    <font>
      <sz val="20"/>
      <name val="Arial Narrow"/>
      <family val="2"/>
    </font>
    <font>
      <sz val="12"/>
      <color theme="1"/>
      <name val="Calibri"/>
      <family val="2"/>
    </font>
    <font>
      <b/>
      <sz val="14"/>
      <color rgb="FFFF0000"/>
      <name val="Courier New"/>
      <family val="1"/>
    </font>
    <font>
      <b/>
      <sz val="14"/>
      <color rgb="FFFF0000"/>
      <name val="Arial Narrow"/>
      <family val="2"/>
    </font>
    <font>
      <b/>
      <sz val="14"/>
      <color rgb="FF0000FF"/>
      <name val="Courier New"/>
      <family val="1"/>
    </font>
    <font>
      <sz val="16"/>
      <name val="Arial Narrow"/>
      <family val="2"/>
    </font>
    <font>
      <sz val="14"/>
      <color rgb="FF0000FF"/>
      <name val="Arial Narrow"/>
      <family val="2"/>
    </font>
    <font>
      <b/>
      <sz val="18"/>
      <color rgb="FFFF0000"/>
      <name val="Arial Narrow"/>
      <family val="2"/>
    </font>
    <font>
      <b/>
      <sz val="28"/>
      <color rgb="FFFF0000"/>
      <name val="Arial Narrow"/>
      <family val="2"/>
    </font>
    <font>
      <b/>
      <sz val="16"/>
      <color rgb="FFFF0000"/>
      <name val="Arial Narrow"/>
      <family val="2"/>
    </font>
    <font>
      <b/>
      <sz val="28"/>
      <color rgb="FF0000FF"/>
      <name val="Arial Narrow"/>
      <family val="2"/>
    </font>
    <font>
      <b/>
      <sz val="28"/>
      <name val="Arial Narrow"/>
      <family val="2"/>
    </font>
    <font>
      <b/>
      <sz val="28"/>
      <color rgb="FF00B050"/>
      <name val="Arial Narrow"/>
      <family val="2"/>
    </font>
    <font>
      <b/>
      <sz val="58"/>
      <color rgb="FFFF0000"/>
      <name val="Arial Narrow"/>
      <family val="2"/>
    </font>
    <font>
      <b/>
      <sz val="58"/>
      <color rgb="FF00B050"/>
      <name val="Arial Narrow"/>
      <family val="2"/>
    </font>
    <font>
      <b/>
      <sz val="26"/>
      <color rgb="FF0000FF"/>
      <name val="Arial Narrow"/>
      <family val="2"/>
    </font>
    <font>
      <sz val="1"/>
      <name val="Arial Narrow"/>
      <family val="2"/>
    </font>
    <font>
      <b/>
      <sz val="30"/>
      <color rgb="FFFF0000"/>
      <name val="Arial Narrow"/>
      <family val="2"/>
    </font>
    <font>
      <b/>
      <sz val="24"/>
      <color rgb="FF00B050"/>
      <name val="Arial Narrow"/>
      <family val="2"/>
    </font>
    <font>
      <b/>
      <sz val="24"/>
      <color rgb="FFFF0000"/>
      <name val="Arial Narrow"/>
      <family val="2"/>
    </font>
    <font>
      <b/>
      <sz val="24"/>
      <name val="Arial Narrow"/>
      <family val="2"/>
    </font>
    <font>
      <b/>
      <sz val="24"/>
      <color rgb="FF0000FF"/>
      <name val="Arial Narrow"/>
      <family val="2"/>
    </font>
    <font>
      <b/>
      <sz val="14"/>
      <color indexed="12"/>
      <name val="Arial Narrow"/>
      <family val="2"/>
    </font>
    <font>
      <b/>
      <sz val="14"/>
      <color indexed="10"/>
      <name val="Arial Narrow"/>
      <family val="2"/>
    </font>
    <font>
      <b/>
      <sz val="14"/>
      <color theme="0"/>
      <name val="Arial Narrow"/>
      <family val="2"/>
    </font>
    <font>
      <sz val="14"/>
      <color rgb="FFFF0000"/>
      <name val="Arial Narrow"/>
      <family val="2"/>
    </font>
    <font>
      <b/>
      <sz val="14"/>
      <color rgb="FF0000FF"/>
      <name val="Arial"/>
      <family val="2"/>
    </font>
    <font>
      <b/>
      <sz val="18"/>
      <color rgb="FF0000FF"/>
      <name val="Arial Narrow"/>
      <family val="2"/>
    </font>
    <font>
      <b/>
      <sz val="18"/>
      <name val="Arial Narrow"/>
      <family val="2"/>
    </font>
    <font>
      <b/>
      <sz val="20"/>
      <color rgb="FF0000FF"/>
      <name val="Arial Narrow"/>
      <family val="2"/>
    </font>
    <font>
      <b/>
      <sz val="20"/>
      <color rgb="FF00B050"/>
      <name val="Arial Narrow"/>
      <family val="2"/>
    </font>
    <font>
      <b/>
      <sz val="20"/>
      <name val="Arial Narrow"/>
      <family val="2"/>
    </font>
    <font>
      <b/>
      <sz val="20"/>
      <color rgb="FFFF0000"/>
      <name val="Arial Narrow"/>
      <family val="2"/>
    </font>
    <font>
      <b/>
      <sz val="20"/>
      <color rgb="FFEDFFB9"/>
      <name val="Arial Narrow"/>
      <family val="2"/>
    </font>
    <font>
      <b/>
      <sz val="14"/>
      <color rgb="FFFFFF00"/>
      <name val="Courier New"/>
      <family val="1"/>
    </font>
    <font>
      <sz val="14"/>
      <color theme="0" tint="-0.249977111117893"/>
      <name val="Arial Narrow"/>
      <family val="2"/>
    </font>
    <font>
      <b/>
      <sz val="20"/>
      <color theme="1"/>
      <name val="Courier New"/>
      <family val="1"/>
    </font>
    <font>
      <b/>
      <sz val="20"/>
      <color rgb="FF0000FF"/>
      <name val="Courier New"/>
      <family val="1"/>
    </font>
    <font>
      <b/>
      <sz val="20"/>
      <color rgb="FF00B050"/>
      <name val="Courier New"/>
      <family val="1"/>
    </font>
    <font>
      <b/>
      <sz val="20"/>
      <color rgb="FFFF0000"/>
      <name val="Courier New"/>
      <family val="1"/>
    </font>
    <font>
      <b/>
      <sz val="14"/>
      <color theme="1"/>
      <name val="Courier New"/>
      <family val="1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6FFF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DFFB9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EEA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000FF"/>
      </right>
      <top/>
      <bottom/>
      <diagonal/>
    </border>
    <border>
      <left style="thick">
        <color rgb="FF0000FF"/>
      </left>
      <right style="thin">
        <color auto="1"/>
      </right>
      <top style="thin">
        <color indexed="64"/>
      </top>
      <bottom/>
      <diagonal/>
    </border>
    <border>
      <left style="thick">
        <color rgb="FF0000FF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0000FF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37" fontId="2" fillId="0" borderId="0" xfId="1" applyNumberFormat="1" applyFont="1" applyAlignment="1" applyProtection="1">
      <alignment horizontal="left" vertical="center"/>
      <protection locked="0"/>
    </xf>
    <xf numFmtId="37" fontId="2" fillId="3" borderId="1" xfId="1" applyNumberFormat="1" applyFont="1" applyFill="1" applyBorder="1" applyAlignment="1" applyProtection="1">
      <alignment horizontal="center" vertical="center"/>
      <protection locked="0"/>
    </xf>
    <xf numFmtId="37" fontId="2" fillId="3" borderId="1" xfId="1" quotePrefix="1" applyNumberFormat="1" applyFont="1" applyFill="1" applyBorder="1" applyAlignment="1" applyProtection="1">
      <alignment horizontal="center" vertical="center"/>
      <protection locked="0"/>
    </xf>
    <xf numFmtId="37" fontId="2" fillId="0" borderId="0" xfId="1" applyNumberFormat="1" applyFont="1" applyAlignment="1" applyProtection="1">
      <alignment vertical="center"/>
      <protection locked="0"/>
    </xf>
    <xf numFmtId="37" fontId="2" fillId="3" borderId="5" xfId="1" quotePrefix="1" applyNumberFormat="1" applyFont="1" applyFill="1" applyBorder="1" applyAlignment="1" applyProtection="1">
      <alignment horizontal="center" vertical="center"/>
      <protection locked="0"/>
    </xf>
    <xf numFmtId="3" fontId="2" fillId="0" borderId="0" xfId="1" applyNumberFormat="1" applyFont="1" applyAlignment="1" applyProtection="1">
      <alignment horizontal="center" vertical="center"/>
      <protection locked="0"/>
    </xf>
    <xf numFmtId="37" fontId="2" fillId="0" borderId="0" xfId="1" applyNumberFormat="1" applyFont="1" applyAlignment="1" applyProtection="1">
      <alignment horizontal="center" vertical="center"/>
      <protection locked="0"/>
    </xf>
    <xf numFmtId="3" fontId="6" fillId="2" borderId="5" xfId="1" applyNumberFormat="1" applyFont="1" applyFill="1" applyBorder="1" applyAlignment="1" applyProtection="1">
      <alignment horizontal="center" vertical="center"/>
      <protection locked="0"/>
    </xf>
    <xf numFmtId="37" fontId="2" fillId="6" borderId="5" xfId="1" applyNumberFormat="1" applyFont="1" applyFill="1" applyBorder="1" applyAlignment="1" applyProtection="1">
      <alignment horizontal="right" vertical="center"/>
      <protection locked="0"/>
    </xf>
    <xf numFmtId="37" fontId="2" fillId="2" borderId="5" xfId="1" applyNumberFormat="1" applyFont="1" applyFill="1" applyBorder="1" applyAlignment="1" applyProtection="1">
      <alignment horizontal="right" vertical="center"/>
      <protection locked="0"/>
    </xf>
    <xf numFmtId="37" fontId="3" fillId="5" borderId="0" xfId="1" applyNumberFormat="1" applyFont="1" applyFill="1" applyAlignment="1" applyProtection="1">
      <alignment horizontal="center" vertical="center"/>
      <protection locked="0"/>
    </xf>
    <xf numFmtId="3" fontId="6" fillId="2" borderId="3" xfId="1" applyNumberFormat="1" applyFont="1" applyFill="1" applyBorder="1" applyAlignment="1" applyProtection="1">
      <alignment horizontal="center" vertical="center"/>
      <protection locked="0"/>
    </xf>
    <xf numFmtId="37" fontId="2" fillId="6" borderId="3" xfId="1" applyNumberFormat="1" applyFont="1" applyFill="1" applyBorder="1" applyAlignment="1" applyProtection="1">
      <alignment horizontal="right" vertical="center"/>
      <protection locked="0"/>
    </xf>
    <xf numFmtId="37" fontId="2" fillId="2" borderId="3" xfId="1" applyNumberFormat="1" applyFont="1" applyFill="1" applyBorder="1" applyAlignment="1" applyProtection="1">
      <alignment horizontal="right" vertical="center"/>
      <protection locked="0"/>
    </xf>
    <xf numFmtId="37" fontId="6" fillId="2" borderId="3" xfId="1" applyNumberFormat="1" applyFont="1" applyFill="1" applyBorder="1" applyAlignment="1" applyProtection="1">
      <alignment horizontal="center" vertical="center"/>
      <protection locked="0"/>
    </xf>
    <xf numFmtId="37" fontId="2" fillId="2" borderId="7" xfId="1" applyNumberFormat="1" applyFont="1" applyFill="1" applyBorder="1" applyAlignment="1" applyProtection="1">
      <alignment horizontal="left" vertical="center"/>
      <protection locked="0"/>
    </xf>
    <xf numFmtId="37" fontId="6" fillId="2" borderId="4" xfId="1" applyNumberFormat="1" applyFont="1" applyFill="1" applyBorder="1" applyAlignment="1" applyProtection="1">
      <alignment horizontal="center" vertical="center"/>
      <protection locked="0"/>
    </xf>
    <xf numFmtId="37" fontId="2" fillId="6" borderId="4" xfId="1" applyNumberFormat="1" applyFont="1" applyFill="1" applyBorder="1" applyAlignment="1" applyProtection="1">
      <alignment horizontal="right" vertical="center"/>
      <protection locked="0"/>
    </xf>
    <xf numFmtId="37" fontId="2" fillId="2" borderId="4" xfId="1" applyNumberFormat="1" applyFont="1" applyFill="1" applyBorder="1" applyAlignment="1" applyProtection="1">
      <alignment horizontal="right" vertical="center"/>
      <protection locked="0"/>
    </xf>
    <xf numFmtId="37" fontId="2" fillId="2" borderId="4" xfId="1" quotePrefix="1" applyNumberFormat="1" applyFont="1" applyFill="1" applyBorder="1" applyAlignment="1" applyProtection="1">
      <alignment horizontal="right" vertical="center"/>
      <protection locked="0"/>
    </xf>
    <xf numFmtId="3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3" xfId="1" applyNumberFormat="1" applyFont="1" applyBorder="1" applyAlignment="1" applyProtection="1">
      <alignment horizontal="left" vertical="center"/>
      <protection locked="0"/>
    </xf>
    <xf numFmtId="37" fontId="11" fillId="0" borderId="3" xfId="1" applyNumberFormat="1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textRotation="90"/>
      <protection locked="0"/>
    </xf>
    <xf numFmtId="37" fontId="2" fillId="0" borderId="5" xfId="1" applyNumberFormat="1" applyFont="1" applyBorder="1" applyAlignment="1" applyProtection="1">
      <alignment vertical="center"/>
      <protection locked="0"/>
    </xf>
    <xf numFmtId="3" fontId="4" fillId="0" borderId="0" xfId="1" applyNumberFormat="1" applyFont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 textRotation="90"/>
      <protection locked="0"/>
    </xf>
    <xf numFmtId="37" fontId="2" fillId="0" borderId="3" xfId="1" applyNumberFormat="1" applyFont="1" applyBorder="1" applyAlignment="1" applyProtection="1">
      <alignment vertical="center"/>
      <protection locked="0"/>
    </xf>
    <xf numFmtId="49" fontId="2" fillId="0" borderId="3" xfId="1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9" fontId="2" fillId="4" borderId="4" xfId="1" applyNumberFormat="1" applyFont="1" applyFill="1" applyBorder="1" applyAlignment="1" applyProtection="1">
      <alignment horizontal="left" vertical="center"/>
      <protection locked="0"/>
    </xf>
    <xf numFmtId="37" fontId="11" fillId="4" borderId="4" xfId="1" quotePrefix="1" applyNumberFormat="1" applyFont="1" applyFill="1" applyBorder="1" applyAlignment="1" applyProtection="1">
      <alignment horizontal="center" vertical="center"/>
      <protection locked="0"/>
    </xf>
    <xf numFmtId="37" fontId="2" fillId="4" borderId="6" xfId="1" applyNumberFormat="1" applyFont="1" applyFill="1" applyBorder="1" applyAlignment="1" applyProtection="1">
      <alignment vertical="center"/>
      <protection locked="0"/>
    </xf>
    <xf numFmtId="37" fontId="24" fillId="4" borderId="3" xfId="1" applyNumberFormat="1" applyFont="1" applyFill="1" applyBorder="1" applyAlignment="1" applyProtection="1">
      <alignment vertical="center" textRotation="90" wrapText="1"/>
      <protection locked="0"/>
    </xf>
    <xf numFmtId="37" fontId="2" fillId="4" borderId="0" xfId="1" applyNumberFormat="1" applyFont="1" applyFill="1" applyAlignment="1" applyProtection="1">
      <alignment vertical="center"/>
      <protection locked="0"/>
    </xf>
    <xf numFmtId="37" fontId="2" fillId="4" borderId="15" xfId="1" applyNumberFormat="1" applyFont="1" applyFill="1" applyBorder="1" applyAlignment="1" applyProtection="1">
      <alignment vertical="center"/>
      <protection locked="0"/>
    </xf>
    <xf numFmtId="37" fontId="2" fillId="4" borderId="8" xfId="1" applyNumberFormat="1" applyFont="1" applyFill="1" applyBorder="1" applyAlignment="1" applyProtection="1">
      <alignment vertical="center"/>
      <protection locked="0"/>
    </xf>
    <xf numFmtId="37" fontId="2" fillId="4" borderId="4" xfId="1" applyNumberFormat="1" applyFont="1" applyFill="1" applyBorder="1" applyAlignment="1" applyProtection="1">
      <alignment vertical="center"/>
      <protection locked="0"/>
    </xf>
    <xf numFmtId="3" fontId="4" fillId="0" borderId="2" xfId="1" applyNumberFormat="1" applyFont="1" applyBorder="1" applyAlignment="1" applyProtection="1">
      <alignment horizontal="center" vertical="center"/>
      <protection locked="0"/>
    </xf>
    <xf numFmtId="37" fontId="9" fillId="0" borderId="3" xfId="1" applyNumberFormat="1" applyFont="1" applyBorder="1" applyAlignment="1" applyProtection="1">
      <alignment horizontal="center" vertical="center"/>
      <protection locked="0"/>
    </xf>
    <xf numFmtId="37" fontId="2" fillId="0" borderId="9" xfId="1" applyNumberFormat="1" applyFont="1" applyBorder="1" applyAlignment="1" applyProtection="1">
      <alignment vertical="center"/>
      <protection locked="0"/>
    </xf>
    <xf numFmtId="37" fontId="2" fillId="2" borderId="14" xfId="1" applyNumberFormat="1" applyFont="1" applyFill="1" applyBorder="1" applyAlignment="1" applyProtection="1">
      <alignment vertical="center"/>
      <protection locked="0"/>
    </xf>
    <xf numFmtId="3" fontId="10" fillId="8" borderId="0" xfId="1" applyNumberFormat="1" applyFont="1" applyFill="1" applyAlignment="1" applyProtection="1">
      <alignment horizontal="center" vertical="center"/>
      <protection locked="0"/>
    </xf>
    <xf numFmtId="3" fontId="3" fillId="5" borderId="0" xfId="1" applyNumberFormat="1" applyFont="1" applyFill="1" applyAlignment="1" applyProtection="1">
      <alignment horizontal="center" vertical="center"/>
      <protection locked="0"/>
    </xf>
    <xf numFmtId="49" fontId="2" fillId="4" borderId="3" xfId="1" applyNumberFormat="1" applyFont="1" applyFill="1" applyBorder="1" applyAlignment="1" applyProtection="1">
      <alignment horizontal="left" vertical="center"/>
      <protection locked="0"/>
    </xf>
    <xf numFmtId="37" fontId="9" fillId="4" borderId="3" xfId="1" applyNumberFormat="1" applyFont="1" applyFill="1" applyBorder="1" applyAlignment="1" applyProtection="1">
      <alignment horizontal="center" vertical="center"/>
      <protection locked="0"/>
    </xf>
    <xf numFmtId="37" fontId="2" fillId="4" borderId="9" xfId="1" applyNumberFormat="1" applyFont="1" applyFill="1" applyBorder="1" applyAlignment="1" applyProtection="1">
      <alignment vertical="center"/>
      <protection locked="0"/>
    </xf>
    <xf numFmtId="37" fontId="2" fillId="4" borderId="3" xfId="1" applyNumberFormat="1" applyFont="1" applyFill="1" applyBorder="1" applyAlignment="1" applyProtection="1">
      <alignment vertical="center"/>
      <protection locked="0"/>
    </xf>
    <xf numFmtId="37" fontId="13" fillId="4" borderId="3" xfId="1" applyNumberFormat="1" applyFont="1" applyFill="1" applyBorder="1" applyAlignment="1" applyProtection="1">
      <alignment vertical="center" textRotation="90"/>
      <protection locked="0"/>
    </xf>
    <xf numFmtId="37" fontId="13" fillId="0" borderId="3" xfId="1" applyNumberFormat="1" applyFont="1" applyBorder="1" applyAlignment="1" applyProtection="1">
      <alignment vertical="center" textRotation="90"/>
      <protection locked="0"/>
    </xf>
    <xf numFmtId="49" fontId="2" fillId="0" borderId="4" xfId="1" applyNumberFormat="1" applyFont="1" applyBorder="1" applyAlignment="1" applyProtection="1">
      <alignment horizontal="left" vertical="center"/>
      <protection locked="0"/>
    </xf>
    <xf numFmtId="37" fontId="9" fillId="0" borderId="4" xfId="1" applyNumberFormat="1" applyFont="1" applyBorder="1" applyAlignment="1" applyProtection="1">
      <alignment horizontal="center" vertical="center"/>
      <protection locked="0"/>
    </xf>
    <xf numFmtId="37" fontId="2" fillId="0" borderId="6" xfId="1" applyNumberFormat="1" applyFont="1" applyBorder="1" applyAlignment="1" applyProtection="1">
      <alignment vertical="center"/>
      <protection locked="0"/>
    </xf>
    <xf numFmtId="37" fontId="2" fillId="2" borderId="13" xfId="1" applyNumberFormat="1" applyFont="1" applyFill="1" applyBorder="1" applyAlignment="1" applyProtection="1">
      <alignment vertical="center"/>
      <protection locked="0"/>
    </xf>
    <xf numFmtId="37" fontId="2" fillId="0" borderId="4" xfId="1" applyNumberFormat="1" applyFont="1" applyBorder="1" applyAlignment="1" applyProtection="1">
      <alignment vertical="center"/>
      <protection locked="0"/>
    </xf>
    <xf numFmtId="3" fontId="10" fillId="8" borderId="2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Border="1" applyAlignment="1" applyProtection="1">
      <alignment vertical="center"/>
      <protection locked="0"/>
    </xf>
    <xf numFmtId="37" fontId="23" fillId="0" borderId="1" xfId="1" applyNumberFormat="1" applyFont="1" applyBorder="1" applyAlignment="1" applyProtection="1">
      <alignment horizontal="center" vertical="center"/>
      <protection locked="0"/>
    </xf>
    <xf numFmtId="37" fontId="5" fillId="0" borderId="0" xfId="1" applyNumberFormat="1" applyFont="1" applyAlignment="1" applyProtection="1">
      <alignment horizontal="center" vertical="center"/>
      <protection locked="0"/>
    </xf>
    <xf numFmtId="37" fontId="4" fillId="0" borderId="0" xfId="1" applyNumberFormat="1" applyFont="1" applyAlignment="1" applyProtection="1">
      <alignment horizontal="center" vertical="center"/>
      <protection locked="0"/>
    </xf>
    <xf numFmtId="37" fontId="2" fillId="2" borderId="3" xfId="1" quotePrefix="1" applyNumberFormat="1" applyFont="1" applyFill="1" applyBorder="1" applyAlignment="1" applyProtection="1">
      <alignment horizontal="right" vertical="center"/>
      <protection locked="0"/>
    </xf>
    <xf numFmtId="37" fontId="2" fillId="4" borderId="3" xfId="1" quotePrefix="1" applyNumberFormat="1" applyFont="1" applyFill="1" applyBorder="1" applyAlignment="1" applyProtection="1">
      <alignment horizontal="right" vertical="center"/>
      <protection locked="0"/>
    </xf>
    <xf numFmtId="37" fontId="2" fillId="2" borderId="12" xfId="1" applyNumberFormat="1" applyFont="1" applyFill="1" applyBorder="1" applyAlignment="1" applyProtection="1">
      <alignment vertical="center"/>
      <protection locked="0"/>
    </xf>
    <xf numFmtId="37" fontId="2" fillId="9" borderId="5" xfId="0" applyNumberFormat="1" applyFont="1" applyFill="1" applyBorder="1" applyAlignment="1" applyProtection="1">
      <alignment horizontal="right" vertical="center"/>
      <protection locked="0"/>
    </xf>
    <xf numFmtId="37" fontId="2" fillId="9" borderId="3" xfId="0" applyNumberFormat="1" applyFont="1" applyFill="1" applyBorder="1" applyAlignment="1" applyProtection="1">
      <alignment horizontal="right" vertical="center"/>
      <protection locked="0"/>
    </xf>
    <xf numFmtId="37" fontId="2" fillId="9" borderId="4" xfId="0" applyNumberFormat="1" applyFont="1" applyFill="1" applyBorder="1" applyAlignment="1" applyProtection="1">
      <alignment horizontal="right" vertical="center"/>
      <protection locked="0"/>
    </xf>
    <xf numFmtId="37" fontId="2" fillId="4" borderId="3" xfId="1" applyNumberFormat="1" applyFont="1" applyFill="1" applyBorder="1" applyAlignment="1" applyProtection="1">
      <alignment horizontal="right" vertical="center"/>
      <protection locked="0"/>
    </xf>
    <xf numFmtId="37" fontId="29" fillId="4" borderId="3" xfId="1" quotePrefix="1" applyNumberFormat="1" applyFont="1" applyFill="1" applyBorder="1" applyAlignment="1" applyProtection="1">
      <alignment horizontal="right" vertical="center"/>
      <protection locked="0"/>
    </xf>
    <xf numFmtId="37" fontId="2" fillId="4" borderId="5" xfId="1" applyNumberFormat="1" applyFont="1" applyFill="1" applyBorder="1" applyAlignment="1" applyProtection="1">
      <alignment horizontal="right" vertical="center"/>
      <protection locked="0"/>
    </xf>
    <xf numFmtId="37" fontId="30" fillId="2" borderId="3" xfId="1" applyNumberFormat="1" applyFont="1" applyFill="1" applyBorder="1" applyAlignment="1" applyProtection="1">
      <alignment horizontal="right" vertical="center"/>
      <protection locked="0"/>
    </xf>
    <xf numFmtId="3" fontId="5" fillId="2" borderId="2" xfId="1" applyNumberFormat="1" applyFont="1" applyFill="1" applyBorder="1" applyAlignment="1" applyProtection="1">
      <alignment horizontal="center" vertical="center"/>
      <protection locked="0"/>
    </xf>
    <xf numFmtId="37" fontId="2" fillId="0" borderId="3" xfId="1" applyNumberFormat="1" applyFont="1" applyBorder="1" applyAlignment="1" applyProtection="1">
      <alignment horizontal="center" vertical="center"/>
      <protection locked="0"/>
    </xf>
    <xf numFmtId="37" fontId="2" fillId="0" borderId="3" xfId="0" applyNumberFormat="1" applyFont="1" applyBorder="1" applyAlignment="1" applyProtection="1">
      <alignment vertical="center"/>
      <protection locked="0"/>
    </xf>
    <xf numFmtId="37" fontId="31" fillId="10" borderId="5" xfId="1" applyNumberFormat="1" applyFont="1" applyFill="1" applyBorder="1" applyAlignment="1" applyProtection="1">
      <alignment horizontal="center" vertical="center"/>
      <protection locked="0"/>
    </xf>
    <xf numFmtId="37" fontId="31" fillId="10" borderId="3" xfId="1" applyNumberFormat="1" applyFont="1" applyFill="1" applyBorder="1" applyAlignment="1" applyProtection="1">
      <alignment horizontal="center" vertical="center"/>
      <protection locked="0"/>
    </xf>
    <xf numFmtId="37" fontId="31" fillId="7" borderId="5" xfId="1" applyNumberFormat="1" applyFont="1" applyFill="1" applyBorder="1" applyAlignment="1" applyProtection="1">
      <alignment horizontal="center" vertical="center"/>
      <protection locked="0"/>
    </xf>
    <xf numFmtId="37" fontId="31" fillId="7" borderId="3" xfId="1" applyNumberFormat="1" applyFont="1" applyFill="1" applyBorder="1" applyAlignment="1" applyProtection="1">
      <alignment horizontal="center" vertical="center"/>
      <protection locked="0"/>
    </xf>
    <xf numFmtId="49" fontId="3" fillId="10" borderId="3" xfId="1" applyNumberFormat="1" applyFont="1" applyFill="1" applyBorder="1" applyAlignment="1" applyProtection="1">
      <alignment horizontal="left" vertical="center"/>
      <protection locked="0"/>
    </xf>
    <xf numFmtId="37" fontId="2" fillId="8" borderId="12" xfId="1" applyNumberFormat="1" applyFont="1" applyFill="1" applyBorder="1" applyAlignment="1" applyProtection="1">
      <alignment vertical="center"/>
      <protection locked="0"/>
    </xf>
    <xf numFmtId="37" fontId="32" fillId="11" borderId="3" xfId="1" applyNumberFormat="1" applyFont="1" applyFill="1" applyBorder="1" applyAlignment="1" applyProtection="1">
      <alignment horizontal="center" vertical="center"/>
      <protection locked="0"/>
    </xf>
    <xf numFmtId="37" fontId="32" fillId="0" borderId="3" xfId="1" applyNumberFormat="1" applyFont="1" applyBorder="1" applyAlignment="1" applyProtection="1">
      <alignment horizontal="center" vertical="center"/>
      <protection locked="0"/>
    </xf>
    <xf numFmtId="37" fontId="33" fillId="4" borderId="3" xfId="1" applyNumberFormat="1" applyFont="1" applyFill="1" applyBorder="1" applyAlignment="1" applyProtection="1">
      <alignment vertical="center" textRotation="90" wrapText="1"/>
      <protection locked="0"/>
    </xf>
    <xf numFmtId="37" fontId="2" fillId="11" borderId="3" xfId="1" applyNumberFormat="1" applyFont="1" applyFill="1" applyBorder="1" applyAlignment="1" applyProtection="1">
      <alignment vertical="center"/>
      <protection locked="0"/>
    </xf>
    <xf numFmtId="37" fontId="5" fillId="0" borderId="20" xfId="1" applyNumberFormat="1" applyFont="1" applyBorder="1" applyAlignment="1" applyProtection="1">
      <alignment horizontal="center" vertical="center"/>
      <protection locked="0"/>
    </xf>
    <xf numFmtId="37" fontId="5" fillId="0" borderId="21" xfId="1" applyNumberFormat="1" applyFont="1" applyBorder="1" applyAlignment="1" applyProtection="1">
      <alignment horizontal="center" vertical="center"/>
      <protection locked="0"/>
    </xf>
    <xf numFmtId="37" fontId="5" fillId="11" borderId="21" xfId="1" applyNumberFormat="1" applyFont="1" applyFill="1" applyBorder="1" applyAlignment="1" applyProtection="1">
      <alignment horizontal="center" vertical="center"/>
      <protection locked="0"/>
    </xf>
    <xf numFmtId="37" fontId="2" fillId="4" borderId="21" xfId="1" applyNumberFormat="1" applyFont="1" applyFill="1" applyBorder="1" applyAlignment="1" applyProtection="1">
      <alignment vertical="center"/>
      <protection locked="0"/>
    </xf>
    <xf numFmtId="37" fontId="32" fillId="11" borderId="22" xfId="1" applyNumberFormat="1" applyFont="1" applyFill="1" applyBorder="1" applyAlignment="1" applyProtection="1">
      <alignment horizontal="center" vertical="center"/>
      <protection locked="0"/>
    </xf>
    <xf numFmtId="37" fontId="32" fillId="11" borderId="23" xfId="1" applyNumberFormat="1" applyFont="1" applyFill="1" applyBorder="1" applyAlignment="1" applyProtection="1">
      <alignment horizontal="right" vertical="center" indent="2"/>
      <protection locked="0"/>
    </xf>
    <xf numFmtId="37" fontId="32" fillId="11" borderId="23" xfId="1" applyNumberFormat="1" applyFont="1" applyFill="1" applyBorder="1" applyAlignment="1" applyProtection="1">
      <alignment horizontal="center" vertical="center"/>
      <protection locked="0"/>
    </xf>
    <xf numFmtId="37" fontId="2" fillId="11" borderId="23" xfId="1" applyNumberFormat="1" applyFont="1" applyFill="1" applyBorder="1" applyAlignment="1" applyProtection="1">
      <alignment horizontal="center" vertical="center"/>
      <protection locked="0"/>
    </xf>
    <xf numFmtId="37" fontId="2" fillId="11" borderId="24" xfId="1" applyNumberFormat="1" applyFont="1" applyFill="1" applyBorder="1" applyAlignment="1" applyProtection="1">
      <alignment horizontal="center" vertical="center"/>
      <protection locked="0"/>
    </xf>
    <xf numFmtId="37" fontId="2" fillId="11" borderId="25" xfId="1" applyNumberFormat="1" applyFont="1" applyFill="1" applyBorder="1" applyAlignment="1" applyProtection="1">
      <alignment vertical="center"/>
      <protection locked="0"/>
    </xf>
    <xf numFmtId="37" fontId="2" fillId="0" borderId="9" xfId="1" applyNumberFormat="1" applyFont="1" applyBorder="1" applyAlignment="1" applyProtection="1">
      <alignment horizontal="left" vertical="center"/>
      <protection locked="0"/>
    </xf>
    <xf numFmtId="37" fontId="2" fillId="8" borderId="5" xfId="1" applyNumberFormat="1" applyFont="1" applyFill="1" applyBorder="1" applyAlignment="1" applyProtection="1">
      <alignment vertical="center"/>
      <protection locked="0"/>
    </xf>
    <xf numFmtId="37" fontId="2" fillId="8" borderId="3" xfId="1" applyNumberFormat="1" applyFont="1" applyFill="1" applyBorder="1" applyAlignment="1" applyProtection="1">
      <alignment vertical="center"/>
      <protection locked="0"/>
    </xf>
    <xf numFmtId="37" fontId="2" fillId="11" borderId="3" xfId="1" applyNumberFormat="1" applyFont="1" applyFill="1" applyBorder="1" applyAlignment="1" applyProtection="1">
      <alignment horizontal="center" vertical="center"/>
      <protection locked="0"/>
    </xf>
    <xf numFmtId="37" fontId="3" fillId="12" borderId="3" xfId="1" applyNumberFormat="1" applyFont="1" applyFill="1" applyBorder="1" applyAlignment="1" applyProtection="1">
      <alignment horizontal="right" vertical="center"/>
      <protection locked="0"/>
    </xf>
    <xf numFmtId="37" fontId="3" fillId="7" borderId="3" xfId="1" applyNumberFormat="1" applyFont="1" applyFill="1" applyBorder="1" applyAlignment="1" applyProtection="1">
      <alignment horizontal="right" vertical="center"/>
      <protection locked="0"/>
    </xf>
    <xf numFmtId="37" fontId="3" fillId="5" borderId="3" xfId="1" applyNumberFormat="1" applyFont="1" applyFill="1" applyBorder="1" applyAlignment="1" applyProtection="1">
      <alignment horizontal="right" vertical="center"/>
      <protection locked="0"/>
    </xf>
    <xf numFmtId="37" fontId="2" fillId="0" borderId="26" xfId="1" applyNumberFormat="1" applyFont="1" applyBorder="1" applyAlignment="1" applyProtection="1">
      <alignment vertical="center"/>
      <protection locked="0"/>
    </xf>
    <xf numFmtId="37" fontId="2" fillId="11" borderId="5" xfId="1" applyNumberFormat="1" applyFont="1" applyFill="1" applyBorder="1" applyAlignment="1" applyProtection="1">
      <alignment vertical="center"/>
      <protection locked="0"/>
    </xf>
    <xf numFmtId="37" fontId="2" fillId="6" borderId="3" xfId="1" applyNumberFormat="1" applyFont="1" applyFill="1" applyBorder="1" applyAlignment="1" applyProtection="1">
      <alignment vertical="center"/>
      <protection locked="0"/>
    </xf>
    <xf numFmtId="37" fontId="2" fillId="6" borderId="4" xfId="1" applyNumberFormat="1" applyFont="1" applyFill="1" applyBorder="1" applyAlignment="1" applyProtection="1">
      <alignment vertical="center"/>
      <protection locked="0"/>
    </xf>
    <xf numFmtId="49" fontId="4" fillId="0" borderId="1" xfId="1" applyNumberFormat="1" applyFont="1" applyBorder="1" applyAlignment="1" applyProtection="1">
      <alignment vertical="center"/>
      <protection locked="0"/>
    </xf>
    <xf numFmtId="37" fontId="32" fillId="4" borderId="3" xfId="1" applyNumberFormat="1" applyFont="1" applyFill="1" applyBorder="1" applyAlignment="1" applyProtection="1">
      <alignment horizontal="center" vertical="center"/>
      <protection locked="0"/>
    </xf>
    <xf numFmtId="37" fontId="2" fillId="4" borderId="0" xfId="1" applyNumberFormat="1" applyFont="1" applyFill="1" applyAlignment="1" applyProtection="1">
      <alignment horizontal="center" vertical="center"/>
      <protection locked="0"/>
    </xf>
    <xf numFmtId="49" fontId="2" fillId="11" borderId="3" xfId="1" applyNumberFormat="1" applyFont="1" applyFill="1" applyBorder="1" applyAlignment="1" applyProtection="1">
      <alignment horizontal="left" vertical="center"/>
      <protection locked="0"/>
    </xf>
    <xf numFmtId="49" fontId="2" fillId="6" borderId="3" xfId="1" applyNumberFormat="1" applyFont="1" applyFill="1" applyBorder="1" applyAlignment="1" applyProtection="1">
      <alignment horizontal="left" vertical="center"/>
      <protection locked="0"/>
    </xf>
    <xf numFmtId="37" fontId="9" fillId="6" borderId="3" xfId="1" applyNumberFormat="1" applyFont="1" applyFill="1" applyBorder="1" applyAlignment="1" applyProtection="1">
      <alignment horizontal="center" vertical="center"/>
      <protection locked="0"/>
    </xf>
    <xf numFmtId="37" fontId="33" fillId="6" borderId="3" xfId="1" applyNumberFormat="1" applyFont="1" applyFill="1" applyBorder="1" applyAlignment="1" applyProtection="1">
      <alignment vertical="center" textRotation="90" wrapText="1"/>
      <protection locked="0"/>
    </xf>
    <xf numFmtId="37" fontId="32" fillId="8" borderId="3" xfId="0" applyNumberFormat="1" applyFont="1" applyFill="1" applyBorder="1" applyAlignment="1" applyProtection="1">
      <alignment horizontal="center" vertical="center"/>
      <protection locked="0"/>
    </xf>
    <xf numFmtId="37" fontId="2" fillId="8" borderId="4" xfId="1" applyNumberFormat="1" applyFont="1" applyFill="1" applyBorder="1" applyAlignment="1" applyProtection="1">
      <alignment vertical="center"/>
      <protection locked="0"/>
    </xf>
    <xf numFmtId="37" fontId="5" fillId="8" borderId="3" xfId="0" applyNumberFormat="1" applyFont="1" applyFill="1" applyBorder="1" applyAlignment="1" applyProtection="1">
      <alignment horizontal="center" vertical="center"/>
      <protection locked="0"/>
    </xf>
    <xf numFmtId="37" fontId="32" fillId="8" borderId="5" xfId="0" applyNumberFormat="1" applyFont="1" applyFill="1" applyBorder="1" applyAlignment="1" applyProtection="1">
      <alignment horizontal="center" vertical="center"/>
      <protection locked="0"/>
    </xf>
    <xf numFmtId="37" fontId="32" fillId="8" borderId="4" xfId="0" applyNumberFormat="1" applyFont="1" applyFill="1" applyBorder="1" applyAlignment="1" applyProtection="1">
      <alignment horizontal="center" vertical="center"/>
      <protection locked="0"/>
    </xf>
    <xf numFmtId="37" fontId="42" fillId="3" borderId="5" xfId="1" applyNumberFormat="1" applyFont="1" applyFill="1" applyBorder="1" applyAlignment="1" applyProtection="1">
      <alignment horizontal="center" vertical="center"/>
      <protection locked="0"/>
    </xf>
    <xf numFmtId="37" fontId="42" fillId="3" borderId="3" xfId="1" applyNumberFormat="1" applyFont="1" applyFill="1" applyBorder="1" applyAlignment="1" applyProtection="1">
      <alignment horizontal="center" vertical="center"/>
      <protection locked="0"/>
    </xf>
    <xf numFmtId="37" fontId="2" fillId="3" borderId="3" xfId="1" quotePrefix="1" applyNumberFormat="1" applyFont="1" applyFill="1" applyBorder="1" applyAlignment="1" applyProtection="1">
      <alignment horizontal="center" vertical="center"/>
      <protection locked="0"/>
    </xf>
    <xf numFmtId="37" fontId="2" fillId="3" borderId="4" xfId="1" applyNumberFormat="1" applyFont="1" applyFill="1" applyBorder="1" applyAlignment="1" applyProtection="1">
      <alignment horizontal="center" vertical="center"/>
      <protection locked="0"/>
    </xf>
    <xf numFmtId="37" fontId="2" fillId="3" borderId="0" xfId="1" applyNumberFormat="1" applyFont="1" applyFill="1" applyAlignment="1" applyProtection="1">
      <alignment vertical="center"/>
      <protection locked="0"/>
    </xf>
    <xf numFmtId="37" fontId="3" fillId="12" borderId="5" xfId="1" applyNumberFormat="1" applyFont="1" applyFill="1" applyBorder="1" applyAlignment="1" applyProtection="1">
      <alignment horizontal="right" vertical="center"/>
      <protection locked="0"/>
    </xf>
    <xf numFmtId="37" fontId="3" fillId="7" borderId="5" xfId="1" applyNumberFormat="1" applyFont="1" applyFill="1" applyBorder="1" applyAlignment="1" applyProtection="1">
      <alignment horizontal="right" vertical="center"/>
      <protection locked="0"/>
    </xf>
    <xf numFmtId="37" fontId="41" fillId="13" borderId="3" xfId="1" applyNumberFormat="1" applyFont="1" applyFill="1" applyBorder="1" applyAlignment="1" applyProtection="1">
      <alignment horizontal="center" vertical="center"/>
      <protection locked="0"/>
    </xf>
    <xf numFmtId="37" fontId="41" fillId="13" borderId="4" xfId="1" applyNumberFormat="1" applyFont="1" applyFill="1" applyBorder="1" applyAlignment="1" applyProtection="1">
      <alignment horizontal="center" vertical="center"/>
      <protection locked="0"/>
    </xf>
    <xf numFmtId="37" fontId="6" fillId="0" borderId="3" xfId="1" applyNumberFormat="1" applyFont="1" applyBorder="1" applyAlignment="1" applyProtection="1">
      <alignment horizontal="center" vertical="center"/>
      <protection locked="0"/>
    </xf>
    <xf numFmtId="37" fontId="10" fillId="0" borderId="3" xfId="0" applyNumberFormat="1" applyFont="1" applyBorder="1" applyAlignment="1" applyProtection="1">
      <alignment horizontal="center" vertical="center"/>
      <protection locked="0"/>
    </xf>
    <xf numFmtId="37" fontId="10" fillId="0" borderId="3" xfId="1" applyNumberFormat="1" applyFont="1" applyBorder="1" applyAlignment="1" applyProtection="1">
      <alignment horizontal="center" vertical="center"/>
      <protection locked="0"/>
    </xf>
    <xf numFmtId="37" fontId="3" fillId="13" borderId="3" xfId="0" applyNumberFormat="1" applyFont="1" applyFill="1" applyBorder="1" applyAlignment="1" applyProtection="1">
      <alignment horizontal="center" vertical="center"/>
      <protection locked="0"/>
    </xf>
    <xf numFmtId="37" fontId="2" fillId="14" borderId="9" xfId="1" applyNumberFormat="1" applyFont="1" applyFill="1" applyBorder="1" applyAlignment="1" applyProtection="1">
      <alignment vertical="center"/>
      <protection locked="0"/>
    </xf>
    <xf numFmtId="37" fontId="2" fillId="14" borderId="5" xfId="0" applyNumberFormat="1" applyFont="1" applyFill="1" applyBorder="1" applyAlignment="1" applyProtection="1">
      <alignment vertical="center"/>
      <protection locked="0"/>
    </xf>
    <xf numFmtId="37" fontId="2" fillId="14" borderId="4" xfId="0" applyNumberFormat="1" applyFont="1" applyFill="1" applyBorder="1" applyAlignment="1" applyProtection="1">
      <alignment vertical="center"/>
      <protection locked="0"/>
    </xf>
    <xf numFmtId="37" fontId="2" fillId="14" borderId="1" xfId="0" applyNumberFormat="1" applyFont="1" applyFill="1" applyBorder="1" applyAlignment="1" applyProtection="1">
      <alignment vertical="center"/>
      <protection locked="0"/>
    </xf>
    <xf numFmtId="37" fontId="2" fillId="14" borderId="3" xfId="1" applyNumberFormat="1" applyFont="1" applyFill="1" applyBorder="1" applyAlignment="1" applyProtection="1">
      <alignment horizontal="center" vertical="center"/>
      <protection locked="0"/>
    </xf>
    <xf numFmtId="37" fontId="2" fillId="14" borderId="4" xfId="1" applyNumberFormat="1" applyFont="1" applyFill="1" applyBorder="1" applyAlignment="1" applyProtection="1">
      <alignment horizontal="center" vertical="center"/>
      <protection locked="0"/>
    </xf>
    <xf numFmtId="37" fontId="4" fillId="8" borderId="3" xfId="0" applyNumberFormat="1" applyFont="1" applyFill="1" applyBorder="1" applyAlignment="1" applyProtection="1">
      <alignment horizontal="center" vertical="center"/>
      <protection locked="0"/>
    </xf>
    <xf numFmtId="37" fontId="2" fillId="14" borderId="3" xfId="1" quotePrefix="1" applyNumberFormat="1" applyFont="1" applyFill="1" applyBorder="1" applyAlignment="1" applyProtection="1">
      <alignment horizontal="center" vertical="center"/>
      <protection locked="0"/>
    </xf>
    <xf numFmtId="37" fontId="2" fillId="6" borderId="3" xfId="1" applyNumberFormat="1" applyFont="1" applyFill="1" applyBorder="1" applyAlignment="1" applyProtection="1">
      <alignment horizontal="center" vertical="center"/>
      <protection locked="0"/>
    </xf>
    <xf numFmtId="37" fontId="32" fillId="6" borderId="3" xfId="1" quotePrefix="1" applyNumberFormat="1" applyFont="1" applyFill="1" applyBorder="1" applyAlignment="1" applyProtection="1">
      <alignment horizontal="center" vertical="center"/>
      <protection locked="0"/>
    </xf>
    <xf numFmtId="37" fontId="32" fillId="6" borderId="3" xfId="1" applyNumberFormat="1" applyFont="1" applyFill="1" applyBorder="1" applyAlignment="1" applyProtection="1">
      <alignment horizontal="center" vertical="center"/>
      <protection locked="0"/>
    </xf>
    <xf numFmtId="37" fontId="32" fillId="4" borderId="0" xfId="1" applyNumberFormat="1" applyFont="1" applyFill="1" applyAlignment="1" applyProtection="1">
      <alignment vertical="center"/>
      <protection locked="0"/>
    </xf>
    <xf numFmtId="37" fontId="32" fillId="6" borderId="18" xfId="1" applyNumberFormat="1" applyFont="1" applyFill="1" applyBorder="1" applyAlignment="1" applyProtection="1">
      <alignment horizontal="center" vertical="center"/>
      <protection locked="0"/>
    </xf>
    <xf numFmtId="37" fontId="32" fillId="6" borderId="26" xfId="1" applyNumberFormat="1" applyFont="1" applyFill="1" applyBorder="1" applyAlignment="1" applyProtection="1">
      <alignment horizontal="center" vertical="center"/>
      <protection locked="0"/>
    </xf>
    <xf numFmtId="37" fontId="2" fillId="6" borderId="18" xfId="1" applyNumberFormat="1" applyFont="1" applyFill="1" applyBorder="1" applyAlignment="1" applyProtection="1">
      <alignment horizontal="center" vertical="center"/>
      <protection locked="0"/>
    </xf>
    <xf numFmtId="37" fontId="2" fillId="6" borderId="26" xfId="1" applyNumberFormat="1" applyFont="1" applyFill="1" applyBorder="1" applyAlignment="1" applyProtection="1">
      <alignment horizontal="center" vertical="center"/>
      <protection locked="0"/>
    </xf>
    <xf numFmtId="37" fontId="47" fillId="15" borderId="3" xfId="1" quotePrefix="1" applyNumberFormat="1" applyFont="1" applyFill="1" applyBorder="1" applyAlignment="1" applyProtection="1">
      <alignment horizontal="center" vertical="center"/>
      <protection locked="0"/>
    </xf>
    <xf numFmtId="37" fontId="47" fillId="15" borderId="3" xfId="1" applyNumberFormat="1" applyFont="1" applyFill="1" applyBorder="1" applyAlignment="1" applyProtection="1">
      <alignment horizontal="center" vertical="center"/>
      <protection locked="0"/>
    </xf>
    <xf numFmtId="37" fontId="2" fillId="14" borderId="21" xfId="1" applyNumberFormat="1" applyFont="1" applyFill="1" applyBorder="1" applyAlignment="1" applyProtection="1">
      <alignment horizontal="center" vertical="center"/>
      <protection locked="0"/>
    </xf>
    <xf numFmtId="37" fontId="2" fillId="16" borderId="5" xfId="1" applyNumberFormat="1" applyFont="1" applyFill="1" applyBorder="1" applyAlignment="1" applyProtection="1">
      <alignment horizontal="right" vertical="center"/>
      <protection locked="0"/>
    </xf>
    <xf numFmtId="37" fontId="2" fillId="16" borderId="4" xfId="1" applyNumberFormat="1" applyFont="1" applyFill="1" applyBorder="1" applyAlignment="1" applyProtection="1">
      <alignment horizontal="right" vertical="center"/>
      <protection locked="0"/>
    </xf>
    <xf numFmtId="37" fontId="2" fillId="16" borderId="3" xfId="1" applyNumberFormat="1" applyFont="1" applyFill="1" applyBorder="1" applyAlignment="1" applyProtection="1">
      <alignment horizontal="right" vertical="center"/>
      <protection locked="0"/>
    </xf>
    <xf numFmtId="37" fontId="2" fillId="16" borderId="1" xfId="1" applyNumberFormat="1" applyFont="1" applyFill="1" applyBorder="1" applyAlignment="1" applyProtection="1">
      <alignment vertical="center"/>
      <protection locked="0"/>
    </xf>
    <xf numFmtId="37" fontId="2" fillId="16" borderId="1" xfId="1" applyNumberFormat="1" applyFont="1" applyFill="1" applyBorder="1" applyAlignment="1" applyProtection="1">
      <alignment horizontal="right" vertical="center"/>
      <protection locked="0"/>
    </xf>
    <xf numFmtId="37" fontId="2" fillId="16" borderId="3" xfId="1" applyNumberFormat="1" applyFont="1" applyFill="1" applyBorder="1" applyAlignment="1" applyProtection="1">
      <alignment vertical="center"/>
      <protection locked="0"/>
    </xf>
    <xf numFmtId="37" fontId="16" fillId="8" borderId="5" xfId="1" applyNumberFormat="1" applyFont="1" applyFill="1" applyBorder="1" applyAlignment="1" applyProtection="1">
      <alignment horizontal="center" vertical="center"/>
      <protection locked="0"/>
    </xf>
    <xf numFmtId="37" fontId="12" fillId="8" borderId="4" xfId="1" applyNumberFormat="1" applyFont="1" applyFill="1" applyBorder="1" applyAlignment="1" applyProtection="1">
      <alignment horizontal="center" vertical="center"/>
      <protection locked="0"/>
    </xf>
    <xf numFmtId="37" fontId="22" fillId="0" borderId="9" xfId="1" applyNumberFormat="1" applyFont="1" applyBorder="1" applyAlignment="1" applyProtection="1">
      <alignment horizontal="center" vertical="center" textRotation="90" wrapText="1"/>
      <protection locked="0"/>
    </xf>
    <xf numFmtId="37" fontId="34" fillId="2" borderId="5" xfId="1" applyNumberFormat="1" applyFont="1" applyFill="1" applyBorder="1" applyAlignment="1" applyProtection="1">
      <alignment horizontal="center" vertical="center"/>
      <protection locked="0"/>
    </xf>
    <xf numFmtId="37" fontId="34" fillId="2" borderId="4" xfId="1" applyNumberFormat="1" applyFont="1" applyFill="1" applyBorder="1" applyAlignment="1" applyProtection="1">
      <alignment horizontal="center" vertical="center"/>
      <protection locked="0"/>
    </xf>
    <xf numFmtId="37" fontId="26" fillId="2" borderId="12" xfId="1" applyNumberFormat="1" applyFont="1" applyFill="1" applyBorder="1" applyAlignment="1" applyProtection="1">
      <alignment horizontal="center" vertical="center" textRotation="90" wrapText="1"/>
      <protection locked="0"/>
    </xf>
    <xf numFmtId="37" fontId="25" fillId="2" borderId="12" xfId="1" applyNumberFormat="1" applyFont="1" applyFill="1" applyBorder="1" applyAlignment="1" applyProtection="1">
      <alignment horizontal="center" vertical="center" textRotation="90" wrapText="1"/>
      <protection locked="0"/>
    </xf>
    <xf numFmtId="37" fontId="26" fillId="2" borderId="10" xfId="1" applyNumberFormat="1" applyFont="1" applyFill="1" applyBorder="1" applyAlignment="1" applyProtection="1">
      <alignment horizontal="center" vertical="center" textRotation="90" wrapText="1"/>
      <protection locked="0"/>
    </xf>
    <xf numFmtId="37" fontId="26" fillId="2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15" fillId="0" borderId="3" xfId="0" applyFont="1" applyBorder="1" applyAlignment="1" applyProtection="1">
      <alignment horizontal="center" vertical="center" textRotation="90"/>
      <protection locked="0"/>
    </xf>
    <xf numFmtId="37" fontId="20" fillId="0" borderId="5" xfId="1" applyNumberFormat="1" applyFont="1" applyBorder="1" applyAlignment="1" applyProtection="1">
      <alignment horizontal="center" vertical="center" textRotation="90"/>
      <protection locked="0"/>
    </xf>
    <xf numFmtId="37" fontId="20" fillId="0" borderId="3" xfId="1" applyNumberFormat="1" applyFont="1" applyBorder="1" applyAlignment="1" applyProtection="1">
      <alignment horizontal="center" vertical="center" textRotation="90"/>
      <protection locked="0"/>
    </xf>
    <xf numFmtId="0" fontId="43" fillId="0" borderId="18" xfId="0" applyFont="1" applyBorder="1" applyAlignment="1" applyProtection="1">
      <alignment horizontal="center" vertical="center" textRotation="90" wrapText="1"/>
      <protection locked="0"/>
    </xf>
    <xf numFmtId="0" fontId="44" fillId="0" borderId="19" xfId="0" applyFont="1" applyBorder="1" applyAlignment="1" applyProtection="1">
      <alignment horizontal="center" vertical="center" textRotation="90" wrapText="1"/>
      <protection locked="0"/>
    </xf>
    <xf numFmtId="37" fontId="36" fillId="8" borderId="3" xfId="1" applyNumberFormat="1" applyFont="1" applyFill="1" applyBorder="1" applyAlignment="1" applyProtection="1">
      <alignment horizontal="center" vertical="center" textRotation="90" wrapText="1"/>
      <protection locked="0"/>
    </xf>
    <xf numFmtId="37" fontId="20" fillId="0" borderId="9" xfId="1" applyNumberFormat="1" applyFont="1" applyBorder="1" applyAlignment="1" applyProtection="1">
      <alignment horizontal="center" vertical="center" textRotation="90"/>
      <protection locked="0"/>
    </xf>
    <xf numFmtId="37" fontId="14" fillId="2" borderId="5" xfId="1" applyNumberFormat="1" applyFont="1" applyFill="1" applyBorder="1" applyAlignment="1" applyProtection="1">
      <alignment horizontal="center" vertical="center"/>
      <protection locked="0"/>
    </xf>
    <xf numFmtId="37" fontId="14" fillId="2" borderId="4" xfId="1" applyNumberFormat="1" applyFont="1" applyFill="1" applyBorder="1" applyAlignment="1" applyProtection="1">
      <alignment horizontal="center" vertical="center"/>
      <protection locked="0"/>
    </xf>
    <xf numFmtId="37" fontId="35" fillId="2" borderId="20" xfId="1" applyNumberFormat="1" applyFont="1" applyFill="1" applyBorder="1" applyAlignment="1" applyProtection="1">
      <alignment horizontal="center" vertical="center"/>
      <protection locked="0"/>
    </xf>
    <xf numFmtId="37" fontId="35" fillId="2" borderId="8" xfId="1" applyNumberFormat="1" applyFont="1" applyFill="1" applyBorder="1" applyAlignment="1" applyProtection="1">
      <alignment horizontal="center" vertical="center"/>
      <protection locked="0"/>
    </xf>
    <xf numFmtId="37" fontId="22" fillId="0" borderId="5" xfId="1" applyNumberFormat="1" applyFont="1" applyBorder="1" applyAlignment="1" applyProtection="1">
      <alignment horizontal="center" vertical="center" textRotation="90" wrapText="1"/>
      <protection locked="0"/>
    </xf>
    <xf numFmtId="37" fontId="22" fillId="0" borderId="3" xfId="1" applyNumberFormat="1" applyFont="1" applyBorder="1" applyAlignment="1" applyProtection="1">
      <alignment horizontal="center" vertical="center" textRotation="90" wrapText="1"/>
      <protection locked="0"/>
    </xf>
    <xf numFmtId="37" fontId="3" fillId="13" borderId="3" xfId="1" applyNumberFormat="1" applyFont="1" applyFill="1" applyBorder="1" applyAlignment="1" applyProtection="1">
      <alignment horizontal="center" vertical="center"/>
      <protection locked="0"/>
    </xf>
    <xf numFmtId="37" fontId="14" fillId="2" borderId="18" xfId="1" applyNumberFormat="1" applyFont="1" applyFill="1" applyBorder="1" applyAlignment="1" applyProtection="1">
      <alignment horizontal="center" vertical="center" wrapText="1"/>
      <protection locked="0"/>
    </xf>
    <xf numFmtId="37" fontId="14" fillId="2" borderId="19" xfId="1" applyNumberFormat="1" applyFont="1" applyFill="1" applyBorder="1" applyAlignment="1" applyProtection="1">
      <alignment horizontal="center" vertical="center" wrapText="1"/>
      <protection locked="0"/>
    </xf>
    <xf numFmtId="37" fontId="14" fillId="2" borderId="26" xfId="1" applyNumberFormat="1" applyFont="1" applyFill="1" applyBorder="1" applyAlignment="1" applyProtection="1">
      <alignment horizontal="center" vertical="center" wrapText="1"/>
      <protection locked="0"/>
    </xf>
    <xf numFmtId="37" fontId="3" fillId="13" borderId="5" xfId="1" applyNumberFormat="1" applyFont="1" applyFill="1" applyBorder="1" applyAlignment="1" applyProtection="1">
      <alignment horizontal="center" vertical="center"/>
      <protection locked="0"/>
    </xf>
    <xf numFmtId="37" fontId="35" fillId="2" borderId="18" xfId="1" applyNumberFormat="1" applyFont="1" applyFill="1" applyBorder="1" applyAlignment="1" applyProtection="1">
      <alignment horizontal="center" vertical="center" wrapText="1"/>
      <protection locked="0"/>
    </xf>
    <xf numFmtId="37" fontId="35" fillId="2" borderId="19" xfId="1" applyNumberFormat="1" applyFont="1" applyFill="1" applyBorder="1" applyAlignment="1" applyProtection="1">
      <alignment horizontal="center" vertical="center" wrapText="1"/>
      <protection locked="0"/>
    </xf>
    <xf numFmtId="37" fontId="35" fillId="2" borderId="26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3578224E-84A8-314C-A037-401B2955EDD3}"/>
  </cellStyles>
  <dxfs count="10"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EEAFF"/>
      <color rgb="FFFFF8EA"/>
      <color rgb="FFE6FFFB"/>
      <color rgb="FF0000FF"/>
      <color rgb="FFEDFFB9"/>
      <color rgb="FFFFD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5</xdr:row>
      <xdr:rowOff>76200</xdr:rowOff>
    </xdr:from>
    <xdr:to>
      <xdr:col>0</xdr:col>
      <xdr:colOff>4168586</xdr:colOff>
      <xdr:row>8</xdr:row>
      <xdr:rowOff>127001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6F55FB-A10D-F341-B8D4-A62CA42C0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1155700"/>
          <a:ext cx="1387286" cy="736601"/>
        </a:xfrm>
        <a:prstGeom prst="rect">
          <a:avLst/>
        </a:prstGeom>
      </xdr:spPr>
    </xdr:pic>
    <xdr:clientData/>
  </xdr:twoCellAnchor>
  <xdr:twoCellAnchor>
    <xdr:from>
      <xdr:col>3</xdr:col>
      <xdr:colOff>495300</xdr:colOff>
      <xdr:row>43</xdr:row>
      <xdr:rowOff>127000</xdr:rowOff>
    </xdr:from>
    <xdr:to>
      <xdr:col>3</xdr:col>
      <xdr:colOff>508000</xdr:colOff>
      <xdr:row>45</xdr:row>
      <xdr:rowOff>35560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27AD896-34CA-4E49-9609-074EF6C00F22}"/>
            </a:ext>
          </a:extLst>
        </xdr:cNvPr>
        <xdr:cNvCxnSpPr/>
      </xdr:nvCxnSpPr>
      <xdr:spPr>
        <a:xfrm>
          <a:off x="6083300" y="9893300"/>
          <a:ext cx="12700" cy="365760"/>
        </a:xfrm>
        <a:prstGeom prst="line">
          <a:avLst/>
        </a:prstGeom>
        <a:ln w="12700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482600</xdr:colOff>
      <xdr:row>28</xdr:row>
      <xdr:rowOff>0</xdr:rowOff>
    </xdr:from>
    <xdr:to>
      <xdr:col>3</xdr:col>
      <xdr:colOff>495300</xdr:colOff>
      <xdr:row>29</xdr:row>
      <xdr:rowOff>137160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34FEF1C-9D82-AB44-9027-9324F0AAB6AA}"/>
            </a:ext>
          </a:extLst>
        </xdr:cNvPr>
        <xdr:cNvCxnSpPr/>
      </xdr:nvCxnSpPr>
      <xdr:spPr>
        <a:xfrm>
          <a:off x="6070600" y="6337300"/>
          <a:ext cx="12700" cy="365760"/>
        </a:xfrm>
        <a:prstGeom prst="line">
          <a:avLst/>
        </a:prstGeom>
        <a:ln w="12700">
          <a:solidFill>
            <a:schemeClr val="tx1"/>
          </a:solidFill>
          <a:headEnd type="stealth" w="lg" len="lg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88900</xdr:colOff>
      <xdr:row>27</xdr:row>
      <xdr:rowOff>127000</xdr:rowOff>
    </xdr:from>
    <xdr:to>
      <xdr:col>3</xdr:col>
      <xdr:colOff>101600</xdr:colOff>
      <xdr:row>45</xdr:row>
      <xdr:rowOff>127000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AC8F9A37-DF29-E541-A0B8-EE35C90EF6A3}"/>
            </a:ext>
          </a:extLst>
        </xdr:cNvPr>
        <xdr:cNvCxnSpPr/>
      </xdr:nvCxnSpPr>
      <xdr:spPr>
        <a:xfrm>
          <a:off x="5676900" y="6235700"/>
          <a:ext cx="12700" cy="4114800"/>
        </a:xfrm>
        <a:prstGeom prst="line">
          <a:avLst/>
        </a:prstGeom>
        <a:ln w="12700">
          <a:solidFill>
            <a:srgbClr val="0000FF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850900</xdr:colOff>
      <xdr:row>3</xdr:row>
      <xdr:rowOff>0</xdr:rowOff>
    </xdr:from>
    <xdr:to>
      <xdr:col>9</xdr:col>
      <xdr:colOff>177800</xdr:colOff>
      <xdr:row>6</xdr:row>
      <xdr:rowOff>203200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8EF4A65-79CD-E348-B897-194FE4C990F9}"/>
            </a:ext>
          </a:extLst>
        </xdr:cNvPr>
        <xdr:cNvCxnSpPr/>
      </xdr:nvCxnSpPr>
      <xdr:spPr>
        <a:xfrm flipV="1">
          <a:off x="9613900" y="647700"/>
          <a:ext cx="533400" cy="863600"/>
        </a:xfrm>
        <a:prstGeom prst="line">
          <a:avLst/>
        </a:prstGeom>
        <a:ln w="12700">
          <a:solidFill>
            <a:schemeClr val="tx1"/>
          </a:solidFill>
          <a:head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5</xdr:row>
      <xdr:rowOff>76200</xdr:rowOff>
    </xdr:from>
    <xdr:to>
      <xdr:col>0</xdr:col>
      <xdr:colOff>4168586</xdr:colOff>
      <xdr:row>8</xdr:row>
      <xdr:rowOff>127001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34C548-9E24-1F40-9FAA-CF6BC3D20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1155700"/>
          <a:ext cx="1387286" cy="736601"/>
        </a:xfrm>
        <a:prstGeom prst="rect">
          <a:avLst/>
        </a:prstGeom>
      </xdr:spPr>
    </xdr:pic>
    <xdr:clientData/>
  </xdr:twoCellAnchor>
  <xdr:twoCellAnchor>
    <xdr:from>
      <xdr:col>9</xdr:col>
      <xdr:colOff>685800</xdr:colOff>
      <xdr:row>27</xdr:row>
      <xdr:rowOff>25399</xdr:rowOff>
    </xdr:from>
    <xdr:to>
      <xdr:col>9</xdr:col>
      <xdr:colOff>685800</xdr:colOff>
      <xdr:row>46</xdr:row>
      <xdr:rowOff>5079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95A6256-7F1C-F84A-9ED3-79E674D5AE16}"/>
            </a:ext>
          </a:extLst>
        </xdr:cNvPr>
        <xdr:cNvCxnSpPr/>
      </xdr:nvCxnSpPr>
      <xdr:spPr>
        <a:xfrm>
          <a:off x="10655300" y="6134099"/>
          <a:ext cx="0" cy="432308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685800</xdr:colOff>
      <xdr:row>28</xdr:row>
      <xdr:rowOff>12699</xdr:rowOff>
    </xdr:from>
    <xdr:to>
      <xdr:col>10</xdr:col>
      <xdr:colOff>685800</xdr:colOff>
      <xdr:row>45</xdr:row>
      <xdr:rowOff>12699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69FBE67-F3A8-784A-BB4A-F4B861976D0D}"/>
            </a:ext>
          </a:extLst>
        </xdr:cNvPr>
        <xdr:cNvCxnSpPr/>
      </xdr:nvCxnSpPr>
      <xdr:spPr>
        <a:xfrm>
          <a:off x="11684000" y="6349999"/>
          <a:ext cx="0" cy="388620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850900</xdr:colOff>
      <xdr:row>3</xdr:row>
      <xdr:rowOff>0</xdr:rowOff>
    </xdr:from>
    <xdr:to>
      <xdr:col>9</xdr:col>
      <xdr:colOff>177800</xdr:colOff>
      <xdr:row>6</xdr:row>
      <xdr:rowOff>203200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7F05409-9530-A74C-931C-8FDA7C49E897}"/>
            </a:ext>
          </a:extLst>
        </xdr:cNvPr>
        <xdr:cNvCxnSpPr/>
      </xdr:nvCxnSpPr>
      <xdr:spPr>
        <a:xfrm flipV="1">
          <a:off x="9613900" y="647700"/>
          <a:ext cx="533400" cy="863600"/>
        </a:xfrm>
        <a:prstGeom prst="line">
          <a:avLst/>
        </a:prstGeom>
        <a:ln w="12700">
          <a:solidFill>
            <a:schemeClr val="tx1"/>
          </a:solidFill>
          <a:head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5</xdr:row>
      <xdr:rowOff>76200</xdr:rowOff>
    </xdr:from>
    <xdr:to>
      <xdr:col>0</xdr:col>
      <xdr:colOff>4168586</xdr:colOff>
      <xdr:row>8</xdr:row>
      <xdr:rowOff>127001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AE67FB-718A-0345-A5DD-FBF9949B9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1155700"/>
          <a:ext cx="1387286" cy="736601"/>
        </a:xfrm>
        <a:prstGeom prst="rect">
          <a:avLst/>
        </a:prstGeom>
      </xdr:spPr>
    </xdr:pic>
    <xdr:clientData/>
  </xdr:twoCellAnchor>
  <xdr:twoCellAnchor>
    <xdr:from>
      <xdr:col>9</xdr:col>
      <xdr:colOff>685800</xdr:colOff>
      <xdr:row>27</xdr:row>
      <xdr:rowOff>25399</xdr:rowOff>
    </xdr:from>
    <xdr:to>
      <xdr:col>9</xdr:col>
      <xdr:colOff>685800</xdr:colOff>
      <xdr:row>46</xdr:row>
      <xdr:rowOff>5079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3F78879-5B31-E841-93AF-09DCAB1768C2}"/>
            </a:ext>
          </a:extLst>
        </xdr:cNvPr>
        <xdr:cNvCxnSpPr/>
      </xdr:nvCxnSpPr>
      <xdr:spPr>
        <a:xfrm>
          <a:off x="10655300" y="6134099"/>
          <a:ext cx="0" cy="432308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850900</xdr:colOff>
      <xdr:row>3</xdr:row>
      <xdr:rowOff>0</xdr:rowOff>
    </xdr:from>
    <xdr:to>
      <xdr:col>9</xdr:col>
      <xdr:colOff>177800</xdr:colOff>
      <xdr:row>6</xdr:row>
      <xdr:rowOff>203200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8A22D93-128A-F842-8A7A-F9301D31A7A0}"/>
            </a:ext>
          </a:extLst>
        </xdr:cNvPr>
        <xdr:cNvCxnSpPr/>
      </xdr:nvCxnSpPr>
      <xdr:spPr>
        <a:xfrm flipV="1">
          <a:off x="9613900" y="647700"/>
          <a:ext cx="533400" cy="863600"/>
        </a:xfrm>
        <a:prstGeom prst="line">
          <a:avLst/>
        </a:prstGeom>
        <a:ln w="12700">
          <a:solidFill>
            <a:schemeClr val="tx1"/>
          </a:solidFill>
          <a:head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5</xdr:row>
      <xdr:rowOff>76200</xdr:rowOff>
    </xdr:from>
    <xdr:to>
      <xdr:col>0</xdr:col>
      <xdr:colOff>4168586</xdr:colOff>
      <xdr:row>8</xdr:row>
      <xdr:rowOff>127001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B688BD-B392-354A-B2FC-1E395C9AC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1155700"/>
          <a:ext cx="1387286" cy="736601"/>
        </a:xfrm>
        <a:prstGeom prst="rect">
          <a:avLst/>
        </a:prstGeom>
      </xdr:spPr>
    </xdr:pic>
    <xdr:clientData/>
  </xdr:twoCellAnchor>
  <xdr:twoCellAnchor>
    <xdr:from>
      <xdr:col>7</xdr:col>
      <xdr:colOff>863600</xdr:colOff>
      <xdr:row>41</xdr:row>
      <xdr:rowOff>139700</xdr:rowOff>
    </xdr:from>
    <xdr:to>
      <xdr:col>11</xdr:col>
      <xdr:colOff>317500</xdr:colOff>
      <xdr:row>46</xdr:row>
      <xdr:rowOff>127000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4A5B16F-39F5-F2EA-1AEC-75A75859AAE3}"/>
            </a:ext>
          </a:extLst>
        </xdr:cNvPr>
        <xdr:cNvCxnSpPr/>
      </xdr:nvCxnSpPr>
      <xdr:spPr>
        <a:xfrm>
          <a:off x="9626600" y="9448800"/>
          <a:ext cx="2717800" cy="113030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330200</xdr:colOff>
      <xdr:row>26</xdr:row>
      <xdr:rowOff>165100</xdr:rowOff>
    </xdr:from>
    <xdr:to>
      <xdr:col>11</xdr:col>
      <xdr:colOff>228600</xdr:colOff>
      <xdr:row>29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C9696AE-8553-BC48-93BB-EBA03A20258D}"/>
            </a:ext>
          </a:extLst>
        </xdr:cNvPr>
        <xdr:cNvCxnSpPr/>
      </xdr:nvCxnSpPr>
      <xdr:spPr>
        <a:xfrm flipV="1">
          <a:off x="9093200" y="6045200"/>
          <a:ext cx="3162300" cy="520700"/>
        </a:xfrm>
        <a:prstGeom prst="line">
          <a:avLst/>
        </a:prstGeom>
        <a:ln w="12700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0</xdr:rowOff>
    </xdr:from>
    <xdr:to>
      <xdr:col>7</xdr:col>
      <xdr:colOff>330200</xdr:colOff>
      <xdr:row>36</xdr:row>
      <xdr:rowOff>101600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C385801D-DBA3-7048-8ADB-A5A17A60D5CE}"/>
            </a:ext>
          </a:extLst>
        </xdr:cNvPr>
        <xdr:cNvCxnSpPr/>
      </xdr:nvCxnSpPr>
      <xdr:spPr>
        <a:xfrm flipV="1">
          <a:off x="7810500" y="6565900"/>
          <a:ext cx="1282700" cy="1701800"/>
        </a:xfrm>
        <a:prstGeom prst="line">
          <a:avLst/>
        </a:prstGeom>
        <a:ln w="12700">
          <a:solidFill>
            <a:schemeClr val="tx1"/>
          </a:solidFill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5</xdr:row>
      <xdr:rowOff>76200</xdr:rowOff>
    </xdr:from>
    <xdr:to>
      <xdr:col>0</xdr:col>
      <xdr:colOff>4168586</xdr:colOff>
      <xdr:row>8</xdr:row>
      <xdr:rowOff>127001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7B2D52-7C81-494F-86D2-613E1CCD4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1155700"/>
          <a:ext cx="1387286" cy="736601"/>
        </a:xfrm>
        <a:prstGeom prst="rect">
          <a:avLst/>
        </a:prstGeom>
      </xdr:spPr>
    </xdr:pic>
    <xdr:clientData/>
  </xdr:twoCellAnchor>
  <xdr:twoCellAnchor>
    <xdr:from>
      <xdr:col>7</xdr:col>
      <xdr:colOff>863600</xdr:colOff>
      <xdr:row>41</xdr:row>
      <xdr:rowOff>139700</xdr:rowOff>
    </xdr:from>
    <xdr:to>
      <xdr:col>11</xdr:col>
      <xdr:colOff>317500</xdr:colOff>
      <xdr:row>46</xdr:row>
      <xdr:rowOff>127000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A725C41-B9A0-B949-8E27-9F83259213A5}"/>
            </a:ext>
          </a:extLst>
        </xdr:cNvPr>
        <xdr:cNvCxnSpPr/>
      </xdr:nvCxnSpPr>
      <xdr:spPr>
        <a:xfrm>
          <a:off x="9626600" y="9448800"/>
          <a:ext cx="2717800" cy="113030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0</xdr:rowOff>
    </xdr:from>
    <xdr:to>
      <xdr:col>7</xdr:col>
      <xdr:colOff>330200</xdr:colOff>
      <xdr:row>36</xdr:row>
      <xdr:rowOff>101600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0809CFA-DCCF-E644-AC07-A65F29DDB792}"/>
            </a:ext>
          </a:extLst>
        </xdr:cNvPr>
        <xdr:cNvCxnSpPr/>
      </xdr:nvCxnSpPr>
      <xdr:spPr>
        <a:xfrm flipV="1">
          <a:off x="7810500" y="6565900"/>
          <a:ext cx="1282700" cy="1701800"/>
        </a:xfrm>
        <a:prstGeom prst="line">
          <a:avLst/>
        </a:prstGeom>
        <a:ln w="12700">
          <a:solidFill>
            <a:schemeClr val="tx1"/>
          </a:solidFill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330200</xdr:colOff>
      <xdr:row>26</xdr:row>
      <xdr:rowOff>165100</xdr:rowOff>
    </xdr:from>
    <xdr:to>
      <xdr:col>11</xdr:col>
      <xdr:colOff>228600</xdr:colOff>
      <xdr:row>29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A833DF0-6F5D-3D48-B840-23D1EFBAD9F5}"/>
            </a:ext>
          </a:extLst>
        </xdr:cNvPr>
        <xdr:cNvCxnSpPr/>
      </xdr:nvCxnSpPr>
      <xdr:spPr>
        <a:xfrm flipV="1">
          <a:off x="9093200" y="6045200"/>
          <a:ext cx="3162300" cy="520700"/>
        </a:xfrm>
        <a:prstGeom prst="line">
          <a:avLst/>
        </a:prstGeom>
        <a:ln w="12700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26</xdr:row>
      <xdr:rowOff>101600</xdr:rowOff>
    </xdr:from>
    <xdr:to>
      <xdr:col>4</xdr:col>
      <xdr:colOff>152400</xdr:colOff>
      <xdr:row>31</xdr:row>
      <xdr:rowOff>147320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B8BD5B0-F67A-6E2D-8124-62299C2A5A97}"/>
            </a:ext>
          </a:extLst>
        </xdr:cNvPr>
        <xdr:cNvCxnSpPr/>
      </xdr:nvCxnSpPr>
      <xdr:spPr>
        <a:xfrm>
          <a:off x="6781800" y="5981700"/>
          <a:ext cx="0" cy="1188720"/>
        </a:xfrm>
        <a:prstGeom prst="line">
          <a:avLst/>
        </a:prstGeom>
        <a:ln w="12700">
          <a:solidFill>
            <a:srgbClr val="0000FF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53AE-992B-0B4E-AA12-AF6E37D798CB}">
  <dimension ref="A1:W51"/>
  <sheetViews>
    <sheetView tabSelected="1"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33203125" style="1" customWidth="1"/>
    <col min="2" max="2" width="5.5" style="60" customWidth="1"/>
    <col min="3" max="3" width="12.5" style="4" bestFit="1" customWidth="1"/>
    <col min="4" max="4" width="13.6640625" style="4" bestFit="1" customWidth="1"/>
    <col min="5" max="5" width="3" style="4" customWidth="1"/>
    <col min="6" max="7" width="12.5" style="4" customWidth="1"/>
    <col min="8" max="8" width="12.83203125" style="4" customWidth="1"/>
    <col min="9" max="9" width="3" style="4" customWidth="1"/>
    <col min="10" max="10" width="13.5" style="4" bestFit="1" customWidth="1"/>
    <col min="11" max="11" width="13.5" style="4" customWidth="1"/>
    <col min="12" max="12" width="15.1640625" style="4" customWidth="1"/>
    <col min="13" max="13" width="1.1640625" style="4" customWidth="1"/>
    <col min="14" max="14" width="3.1640625" style="61" bestFit="1" customWidth="1"/>
    <col min="15" max="15" width="1.6640625" style="4" bestFit="1" customWidth="1"/>
    <col min="16" max="17" width="14" style="4" customWidth="1"/>
    <col min="18" max="19" width="14" style="4"/>
    <col min="20" max="16384" width="14" style="7"/>
  </cols>
  <sheetData>
    <row r="1" spans="1:23" ht="17" customHeight="1">
      <c r="A1" s="95" t="s">
        <v>36</v>
      </c>
      <c r="B1" s="2" t="s">
        <v>43</v>
      </c>
      <c r="C1" s="2" t="s">
        <v>46</v>
      </c>
      <c r="D1" s="3" t="s">
        <v>44</v>
      </c>
      <c r="F1" s="3" t="s">
        <v>45</v>
      </c>
      <c r="G1" s="5" t="s">
        <v>81</v>
      </c>
      <c r="H1" s="5" t="s">
        <v>82</v>
      </c>
      <c r="J1" s="3" t="s">
        <v>83</v>
      </c>
      <c r="K1" s="3" t="s">
        <v>84</v>
      </c>
      <c r="L1" s="3" t="s">
        <v>85</v>
      </c>
      <c r="N1" s="6">
        <v>1</v>
      </c>
      <c r="O1" s="4" t="s">
        <v>0</v>
      </c>
    </row>
    <row r="2" spans="1:23" s="4" customFormat="1" ht="17" customHeight="1">
      <c r="A2" s="1" t="s">
        <v>47</v>
      </c>
      <c r="B2" s="8" t="s">
        <v>0</v>
      </c>
      <c r="C2" s="10" t="s">
        <v>0</v>
      </c>
      <c r="D2" s="10" t="s">
        <v>0</v>
      </c>
      <c r="F2" s="65" t="s">
        <v>37</v>
      </c>
      <c r="G2" s="70" t="s">
        <v>90</v>
      </c>
      <c r="H2" s="10" t="s">
        <v>91</v>
      </c>
      <c r="J2" s="10" t="s">
        <v>13</v>
      </c>
      <c r="K2" s="9" t="s">
        <v>13</v>
      </c>
      <c r="L2" s="10" t="s">
        <v>37</v>
      </c>
      <c r="N2" s="11" t="s">
        <v>40</v>
      </c>
      <c r="T2" s="7"/>
      <c r="U2" s="7"/>
      <c r="V2" s="7"/>
      <c r="W2" s="7"/>
    </row>
    <row r="3" spans="1:23" s="4" customFormat="1" ht="17" customHeight="1">
      <c r="A3" s="156" t="s">
        <v>92</v>
      </c>
      <c r="B3" s="12" t="s">
        <v>0</v>
      </c>
      <c r="C3" s="14" t="s">
        <v>0</v>
      </c>
      <c r="D3" s="14" t="s">
        <v>0</v>
      </c>
      <c r="F3" s="66" t="s">
        <v>10</v>
      </c>
      <c r="G3" s="69" t="s">
        <v>89</v>
      </c>
      <c r="H3" s="71" t="s">
        <v>75</v>
      </c>
      <c r="J3" s="101" t="s">
        <v>129</v>
      </c>
      <c r="K3" s="13" t="s">
        <v>71</v>
      </c>
      <c r="L3" s="14" t="s">
        <v>13</v>
      </c>
      <c r="N3" s="11" t="s">
        <v>41</v>
      </c>
      <c r="Q3" s="4">
        <f>COUNTIF(C48:Q48,0)-10</f>
        <v>0</v>
      </c>
      <c r="T3" s="7"/>
      <c r="U3" s="7"/>
      <c r="V3" s="7"/>
      <c r="W3" s="7"/>
    </row>
    <row r="4" spans="1:23" s="4" customFormat="1" ht="17" customHeight="1">
      <c r="A4" s="157"/>
      <c r="B4" s="15" t="s">
        <v>0</v>
      </c>
      <c r="C4" s="62" t="s">
        <v>75</v>
      </c>
      <c r="D4" s="14" t="s">
        <v>75</v>
      </c>
      <c r="F4" s="66" t="s">
        <v>11</v>
      </c>
      <c r="G4" s="63" t="s">
        <v>51</v>
      </c>
      <c r="H4" s="62" t="s">
        <v>51</v>
      </c>
      <c r="J4" s="14" t="s">
        <v>38</v>
      </c>
      <c r="K4" s="13" t="s">
        <v>70</v>
      </c>
      <c r="L4" s="14" t="s">
        <v>11</v>
      </c>
      <c r="N4" s="11" t="s">
        <v>42</v>
      </c>
      <c r="Q4" s="4">
        <f>COUNTIF(Q27:Q48,0)-22</f>
        <v>0</v>
      </c>
      <c r="T4" s="7"/>
      <c r="U4" s="7"/>
      <c r="V4" s="7"/>
      <c r="W4" s="7"/>
    </row>
    <row r="5" spans="1:23" s="4" customFormat="1" ht="17" customHeight="1" thickBot="1">
      <c r="A5" s="16" t="s">
        <v>74</v>
      </c>
      <c r="B5" s="17" t="s">
        <v>73</v>
      </c>
      <c r="C5" s="19" t="s">
        <v>76</v>
      </c>
      <c r="D5" s="19" t="s">
        <v>76</v>
      </c>
      <c r="F5" s="67" t="s">
        <v>12</v>
      </c>
      <c r="G5" s="68" t="s">
        <v>79</v>
      </c>
      <c r="H5" s="19" t="s">
        <v>79</v>
      </c>
      <c r="J5" s="20" t="s">
        <v>39</v>
      </c>
      <c r="K5" s="18" t="s">
        <v>15</v>
      </c>
      <c r="L5" s="19" t="s">
        <v>12</v>
      </c>
      <c r="N5" s="21">
        <v>5</v>
      </c>
      <c r="Q5" s="4">
        <f>SUM(Q27:Q48)</f>
        <v>0</v>
      </c>
      <c r="T5" s="7"/>
      <c r="U5" s="7"/>
      <c r="V5" s="7"/>
      <c r="W5" s="7"/>
    </row>
    <row r="6" spans="1:23" s="4" customFormat="1" ht="18" customHeight="1" thickTop="1">
      <c r="A6" s="22" t="s">
        <v>23</v>
      </c>
      <c r="B6" s="23" t="s">
        <v>20</v>
      </c>
      <c r="C6" s="158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©11/20/2024</v>
      </c>
      <c r="D6" s="165" t="s">
        <v>77</v>
      </c>
      <c r="F6" s="24"/>
      <c r="G6" s="163" t="s">
        <v>87</v>
      </c>
      <c r="H6" s="168" t="s">
        <v>190</v>
      </c>
      <c r="J6" s="25"/>
      <c r="K6" s="166" t="s">
        <v>78</v>
      </c>
      <c r="L6" s="159" t="s">
        <v>93</v>
      </c>
      <c r="N6" s="26">
        <v>6</v>
      </c>
      <c r="T6" s="7"/>
      <c r="U6" s="7"/>
      <c r="V6" s="7"/>
      <c r="W6" s="7"/>
    </row>
    <row r="7" spans="1:23" s="4" customFormat="1" ht="18" customHeight="1">
      <c r="A7" s="22" t="s">
        <v>24</v>
      </c>
      <c r="B7" s="23" t="s">
        <v>19</v>
      </c>
      <c r="C7" s="158"/>
      <c r="D7" s="165"/>
      <c r="F7" s="27"/>
      <c r="G7" s="164"/>
      <c r="H7" s="169"/>
      <c r="J7" s="28"/>
      <c r="K7" s="167"/>
      <c r="L7" s="160"/>
      <c r="N7" s="26">
        <v>7</v>
      </c>
      <c r="T7" s="7"/>
      <c r="U7" s="7"/>
      <c r="V7" s="7"/>
      <c r="W7" s="7"/>
    </row>
    <row r="8" spans="1:23" s="4" customFormat="1" ht="18" customHeight="1">
      <c r="A8" s="29" t="s">
        <v>25</v>
      </c>
      <c r="B8" s="23" t="s">
        <v>19</v>
      </c>
      <c r="C8" s="158"/>
      <c r="D8" s="165"/>
      <c r="F8" s="27"/>
      <c r="G8" s="164"/>
      <c r="H8" s="169"/>
      <c r="J8" s="28"/>
      <c r="K8" s="167"/>
      <c r="L8" s="75" t="s">
        <v>119</v>
      </c>
      <c r="N8" s="26">
        <v>8</v>
      </c>
      <c r="T8" s="7"/>
      <c r="U8" s="7"/>
      <c r="V8" s="7"/>
      <c r="W8" s="7"/>
    </row>
    <row r="9" spans="1:23" s="4" customFormat="1" ht="18" customHeight="1">
      <c r="A9" s="29" t="s">
        <v>26</v>
      </c>
      <c r="B9" s="23" t="s">
        <v>19</v>
      </c>
      <c r="C9" s="158"/>
      <c r="D9" s="165"/>
      <c r="F9" s="27"/>
      <c r="G9" s="164"/>
      <c r="H9" s="169"/>
      <c r="J9" s="28"/>
      <c r="K9" s="167"/>
      <c r="L9" s="76" t="s">
        <v>109</v>
      </c>
      <c r="N9" s="26">
        <v>9</v>
      </c>
      <c r="R9" s="30"/>
      <c r="T9" s="7"/>
      <c r="U9" s="7"/>
      <c r="V9" s="7"/>
      <c r="W9" s="7"/>
    </row>
    <row r="10" spans="1:23" s="4" customFormat="1" ht="18" customHeight="1">
      <c r="A10" s="29" t="s">
        <v>27</v>
      </c>
      <c r="B10" s="23" t="s">
        <v>19</v>
      </c>
      <c r="C10" s="158"/>
      <c r="D10" s="165"/>
      <c r="F10" s="27"/>
      <c r="G10" s="164"/>
      <c r="H10" s="169"/>
      <c r="J10" s="28"/>
      <c r="K10" s="167"/>
      <c r="L10" s="76" t="s">
        <v>108</v>
      </c>
      <c r="N10" s="26">
        <v>10</v>
      </c>
      <c r="R10" s="30"/>
      <c r="T10" s="7"/>
      <c r="U10" s="7"/>
      <c r="V10" s="7"/>
      <c r="W10" s="7"/>
    </row>
    <row r="11" spans="1:23" s="4" customFormat="1" ht="18" customHeight="1">
      <c r="A11" s="29" t="s">
        <v>28</v>
      </c>
      <c r="B11" s="23" t="s">
        <v>19</v>
      </c>
      <c r="C11" s="158"/>
      <c r="D11" s="165"/>
      <c r="E11" s="31"/>
      <c r="F11" s="27"/>
      <c r="G11" s="164"/>
      <c r="H11" s="169"/>
      <c r="I11" s="31"/>
      <c r="J11" s="28"/>
      <c r="K11" s="167"/>
      <c r="L11" s="76" t="s">
        <v>95</v>
      </c>
      <c r="M11" s="31"/>
      <c r="N11" s="26">
        <v>11</v>
      </c>
      <c r="O11" s="31"/>
      <c r="R11" s="30"/>
      <c r="T11" s="7"/>
      <c r="U11" s="7"/>
      <c r="V11" s="7"/>
      <c r="W11" s="7"/>
    </row>
    <row r="12" spans="1:23" s="4" customFormat="1" ht="18" customHeight="1">
      <c r="A12" s="29" t="s">
        <v>33</v>
      </c>
      <c r="B12" s="23" t="s">
        <v>19</v>
      </c>
      <c r="C12" s="158"/>
      <c r="D12" s="165"/>
      <c r="E12" s="31"/>
      <c r="F12" s="27"/>
      <c r="G12" s="164"/>
      <c r="H12" s="169"/>
      <c r="I12" s="31"/>
      <c r="J12" s="28"/>
      <c r="K12" s="167"/>
      <c r="L12" s="73"/>
      <c r="M12" s="31"/>
      <c r="N12" s="26">
        <v>12</v>
      </c>
      <c r="O12" s="31"/>
      <c r="T12" s="7"/>
      <c r="U12" s="7"/>
      <c r="V12" s="7"/>
      <c r="W12" s="7"/>
    </row>
    <row r="13" spans="1:23" s="4" customFormat="1" ht="18" customHeight="1">
      <c r="A13" s="29" t="s">
        <v>29</v>
      </c>
      <c r="B13" s="23" t="s">
        <v>19</v>
      </c>
      <c r="C13" s="158"/>
      <c r="D13" s="165"/>
      <c r="F13" s="27"/>
      <c r="G13" s="164"/>
      <c r="H13" s="169"/>
      <c r="J13" s="28"/>
      <c r="K13" s="167"/>
      <c r="L13" s="81" t="s">
        <v>116</v>
      </c>
      <c r="N13" s="26">
        <v>13</v>
      </c>
      <c r="T13" s="7"/>
      <c r="U13" s="7"/>
      <c r="V13" s="7"/>
      <c r="W13" s="7"/>
    </row>
    <row r="14" spans="1:23" s="4" customFormat="1" ht="18" customHeight="1">
      <c r="A14" s="29" t="s">
        <v>34</v>
      </c>
      <c r="B14" s="23" t="s">
        <v>19</v>
      </c>
      <c r="C14" s="158"/>
      <c r="D14" s="165"/>
      <c r="F14" s="27"/>
      <c r="G14" s="164"/>
      <c r="H14" s="169"/>
      <c r="J14" s="28"/>
      <c r="K14" s="167"/>
      <c r="L14" s="81" t="s">
        <v>110</v>
      </c>
      <c r="N14" s="26">
        <v>14</v>
      </c>
      <c r="T14" s="7"/>
      <c r="U14" s="7"/>
      <c r="V14" s="7"/>
      <c r="W14" s="7"/>
    </row>
    <row r="15" spans="1:23" s="4" customFormat="1" ht="18" customHeight="1">
      <c r="A15" s="29" t="s">
        <v>30</v>
      </c>
      <c r="B15" s="23" t="s">
        <v>19</v>
      </c>
      <c r="C15" s="158"/>
      <c r="D15" s="165"/>
      <c r="F15" s="27"/>
      <c r="G15" s="164"/>
      <c r="H15" s="169"/>
      <c r="J15" s="28"/>
      <c r="K15" s="167"/>
      <c r="L15" s="81" t="s">
        <v>111</v>
      </c>
      <c r="N15" s="26">
        <v>15</v>
      </c>
      <c r="T15" s="7"/>
      <c r="U15" s="7"/>
      <c r="V15" s="7"/>
      <c r="W15" s="7"/>
    </row>
    <row r="16" spans="1:23" s="4" customFormat="1" ht="18" customHeight="1">
      <c r="A16" s="29" t="s">
        <v>31</v>
      </c>
      <c r="B16" s="23" t="s">
        <v>17</v>
      </c>
      <c r="C16" s="158"/>
      <c r="D16" s="165"/>
      <c r="F16" s="27"/>
      <c r="G16" s="164"/>
      <c r="H16" s="169"/>
      <c r="J16" s="28"/>
      <c r="K16" s="167"/>
      <c r="L16" s="81" t="s">
        <v>112</v>
      </c>
      <c r="N16" s="26">
        <v>16</v>
      </c>
      <c r="T16" s="7"/>
      <c r="U16" s="7"/>
      <c r="V16" s="7"/>
      <c r="W16" s="7"/>
    </row>
    <row r="17" spans="1:23" s="4" customFormat="1" ht="18" customHeight="1">
      <c r="A17" s="29" t="s">
        <v>16</v>
      </c>
      <c r="B17" s="23" t="s">
        <v>17</v>
      </c>
      <c r="C17" s="158"/>
      <c r="D17" s="165"/>
      <c r="F17" s="27"/>
      <c r="G17" s="164"/>
      <c r="H17" s="169"/>
      <c r="J17" s="28"/>
      <c r="K17" s="167"/>
      <c r="L17" s="73"/>
      <c r="N17" s="26">
        <v>17</v>
      </c>
      <c r="T17" s="7"/>
      <c r="U17" s="7"/>
      <c r="V17" s="7"/>
      <c r="W17" s="7"/>
    </row>
    <row r="18" spans="1:23" s="4" customFormat="1" ht="18" customHeight="1">
      <c r="A18" s="29" t="s">
        <v>32</v>
      </c>
      <c r="B18" s="23" t="s">
        <v>17</v>
      </c>
      <c r="C18" s="158"/>
      <c r="D18" s="165"/>
      <c r="F18" s="27"/>
      <c r="G18" s="164"/>
      <c r="H18" s="169"/>
      <c r="J18" s="28"/>
      <c r="K18" s="167"/>
      <c r="L18" s="73"/>
      <c r="N18" s="26">
        <v>18</v>
      </c>
      <c r="T18" s="7"/>
      <c r="U18" s="7"/>
      <c r="V18" s="7"/>
      <c r="W18" s="7"/>
    </row>
    <row r="19" spans="1:23" s="4" customFormat="1" ht="18" customHeight="1">
      <c r="A19" s="29" t="s">
        <v>48</v>
      </c>
      <c r="B19" s="23" t="s">
        <v>17</v>
      </c>
      <c r="C19" s="158"/>
      <c r="D19" s="165"/>
      <c r="F19" s="27"/>
      <c r="G19" s="164"/>
      <c r="H19" s="169"/>
      <c r="J19" s="28"/>
      <c r="K19" s="167"/>
      <c r="L19" s="73"/>
      <c r="N19" s="26">
        <v>19</v>
      </c>
      <c r="T19" s="7"/>
      <c r="U19" s="7"/>
      <c r="V19" s="7"/>
      <c r="W19" s="7"/>
    </row>
    <row r="20" spans="1:23" s="4" customFormat="1" ht="18" customHeight="1">
      <c r="A20" s="29" t="s">
        <v>57</v>
      </c>
      <c r="B20" s="23" t="s">
        <v>17</v>
      </c>
      <c r="C20" s="158"/>
      <c r="D20" s="165"/>
      <c r="F20" s="27"/>
      <c r="G20" s="164"/>
      <c r="H20" s="169"/>
      <c r="J20" s="28"/>
      <c r="K20" s="167"/>
      <c r="L20" s="73"/>
      <c r="N20" s="26">
        <v>20</v>
      </c>
      <c r="T20" s="7"/>
      <c r="U20" s="7"/>
      <c r="V20" s="7"/>
      <c r="W20" s="7"/>
    </row>
    <row r="21" spans="1:23" s="4" customFormat="1" ht="18" customHeight="1">
      <c r="A21" s="29" t="s">
        <v>48</v>
      </c>
      <c r="B21" s="23" t="s">
        <v>17</v>
      </c>
      <c r="C21" s="158"/>
      <c r="D21" s="165"/>
      <c r="F21" s="27"/>
      <c r="G21" s="164"/>
      <c r="H21" s="169"/>
      <c r="J21" s="28"/>
      <c r="K21" s="167"/>
      <c r="L21" s="73"/>
      <c r="N21" s="26">
        <v>21</v>
      </c>
      <c r="T21" s="7"/>
      <c r="U21" s="7"/>
      <c r="V21" s="7"/>
      <c r="W21" s="7"/>
    </row>
    <row r="22" spans="1:23" s="4" customFormat="1" ht="18" customHeight="1">
      <c r="A22" s="29" t="s">
        <v>49</v>
      </c>
      <c r="B22" s="23" t="s">
        <v>17</v>
      </c>
      <c r="C22" s="158"/>
      <c r="D22" s="165"/>
      <c r="F22" s="27"/>
      <c r="G22" s="164"/>
      <c r="H22" s="169"/>
      <c r="J22" s="28"/>
      <c r="K22" s="167"/>
      <c r="L22" s="73"/>
      <c r="N22" s="26">
        <v>22</v>
      </c>
      <c r="T22" s="7"/>
      <c r="U22" s="7"/>
      <c r="V22" s="7"/>
      <c r="W22" s="7"/>
    </row>
    <row r="23" spans="1:23" s="4" customFormat="1" ht="18" customHeight="1">
      <c r="A23" s="29" t="s">
        <v>18</v>
      </c>
      <c r="B23" s="23" t="s">
        <v>17</v>
      </c>
      <c r="C23" s="158"/>
      <c r="D23" s="165"/>
      <c r="F23" s="27"/>
      <c r="G23" s="164"/>
      <c r="H23" s="169"/>
      <c r="J23" s="28"/>
      <c r="K23" s="167"/>
      <c r="L23" s="73"/>
      <c r="N23" s="26">
        <v>23</v>
      </c>
      <c r="T23" s="7"/>
      <c r="U23" s="7"/>
      <c r="V23" s="7"/>
      <c r="W23" s="7"/>
    </row>
    <row r="24" spans="1:23" s="4" customFormat="1" ht="18" customHeight="1">
      <c r="A24" s="29" t="s">
        <v>56</v>
      </c>
      <c r="B24" s="23" t="s">
        <v>17</v>
      </c>
      <c r="C24" s="158"/>
      <c r="D24" s="165"/>
      <c r="F24" s="27"/>
      <c r="G24" s="164"/>
      <c r="H24" s="169"/>
      <c r="J24" s="28"/>
      <c r="K24" s="167"/>
      <c r="L24" s="73"/>
      <c r="N24" s="26">
        <v>24</v>
      </c>
    </row>
    <row r="25" spans="1:23" s="4" customFormat="1" ht="18" customHeight="1">
      <c r="A25" s="29" t="s">
        <v>50</v>
      </c>
      <c r="B25" s="23" t="s">
        <v>17</v>
      </c>
      <c r="C25" s="158"/>
      <c r="D25" s="165"/>
      <c r="F25" s="27"/>
      <c r="G25" s="164"/>
      <c r="H25" s="169"/>
      <c r="J25" s="28"/>
      <c r="K25" s="167"/>
      <c r="L25" s="73"/>
      <c r="N25" s="40">
        <v>25</v>
      </c>
      <c r="P25" s="10" t="s">
        <v>52</v>
      </c>
      <c r="Q25" s="10" t="s">
        <v>54</v>
      </c>
    </row>
    <row r="26" spans="1:23" s="4" customFormat="1" ht="18" customHeight="1" thickBot="1">
      <c r="A26" s="32" t="s">
        <v>65</v>
      </c>
      <c r="B26" s="33" t="s">
        <v>22</v>
      </c>
      <c r="C26" s="34" t="s">
        <v>0</v>
      </c>
      <c r="D26" s="35" t="s">
        <v>0</v>
      </c>
      <c r="E26" s="36"/>
      <c r="F26" s="34" t="s">
        <v>0</v>
      </c>
      <c r="G26" s="37" t="s">
        <v>0</v>
      </c>
      <c r="H26" s="38" t="s">
        <v>0</v>
      </c>
      <c r="J26" s="39" t="s">
        <v>0</v>
      </c>
      <c r="K26" s="39" t="s">
        <v>0</v>
      </c>
      <c r="L26" s="39" t="s">
        <v>0</v>
      </c>
      <c r="N26" s="72">
        <v>26</v>
      </c>
      <c r="P26" s="19" t="s">
        <v>53</v>
      </c>
      <c r="Q26" s="19" t="s">
        <v>55</v>
      </c>
    </row>
    <row r="27" spans="1:23" s="4" customFormat="1" ht="18" customHeight="1" thickTop="1">
      <c r="A27" s="29" t="s">
        <v>14</v>
      </c>
      <c r="B27" s="41" t="s">
        <v>1</v>
      </c>
      <c r="C27" s="42">
        <f>-SUM(C29:C47)</f>
        <v>129320545</v>
      </c>
      <c r="D27" s="43" t="s">
        <v>0</v>
      </c>
      <c r="F27" s="28">
        <f>-SUM(F28:F47)</f>
        <v>129320545</v>
      </c>
      <c r="G27" s="28"/>
      <c r="H27" s="28">
        <f>-SUM(H29:H47)</f>
        <v>0</v>
      </c>
      <c r="J27" s="25">
        <f>SUM(J6:J26)</f>
        <v>0</v>
      </c>
      <c r="K27" s="28">
        <f>-SUM(K29:K47)</f>
        <v>0</v>
      </c>
      <c r="L27" s="25">
        <f t="shared" ref="L27:L47" si="0">SUM(F27:K27)</f>
        <v>129320545</v>
      </c>
      <c r="N27" s="44">
        <v>27</v>
      </c>
      <c r="P27" s="25">
        <f>F27+G27</f>
        <v>129320545</v>
      </c>
      <c r="Q27" s="25">
        <f t="shared" ref="Q27:Q47" si="1">ROUND(L27-P27,0)</f>
        <v>0</v>
      </c>
    </row>
    <row r="28" spans="1:23" s="4" customFormat="1" ht="18" customHeight="1">
      <c r="A28" s="79" t="s">
        <v>97</v>
      </c>
      <c r="B28" s="41"/>
      <c r="C28" s="42">
        <v>0</v>
      </c>
      <c r="D28" s="80">
        <f>-SUM(C29:C32)</f>
        <v>363815618</v>
      </c>
      <c r="F28" s="28">
        <f>C28+D28</f>
        <v>363815618</v>
      </c>
      <c r="G28" s="84">
        <v>-363815618</v>
      </c>
      <c r="H28" s="28"/>
      <c r="J28" s="51"/>
      <c r="K28" s="51"/>
      <c r="L28" s="28">
        <f t="shared" si="0"/>
        <v>0</v>
      </c>
      <c r="N28" s="45">
        <v>28</v>
      </c>
      <c r="P28" s="28">
        <v>0</v>
      </c>
      <c r="Q28" s="28">
        <f t="shared" si="1"/>
        <v>0</v>
      </c>
    </row>
    <row r="29" spans="1:23" s="4" customFormat="1" ht="18" customHeight="1">
      <c r="A29" s="46" t="s">
        <v>67</v>
      </c>
      <c r="B29" s="47" t="s">
        <v>7</v>
      </c>
      <c r="C29" s="48">
        <v>-110319237</v>
      </c>
      <c r="D29" s="161" t="s">
        <v>88</v>
      </c>
      <c r="E29" s="36"/>
      <c r="F29" s="49">
        <f>C29</f>
        <v>-110319237</v>
      </c>
      <c r="G29" s="49" t="s">
        <v>0</v>
      </c>
      <c r="H29" s="49" t="s">
        <v>0</v>
      </c>
      <c r="I29" s="36"/>
      <c r="J29" s="50" t="s">
        <v>0</v>
      </c>
      <c r="K29" s="49" t="s">
        <v>0</v>
      </c>
      <c r="L29" s="49">
        <f>SUM(F29:K29)+0.000001</f>
        <v>-110319236.999999</v>
      </c>
      <c r="N29" s="44">
        <v>29</v>
      </c>
      <c r="P29" s="49">
        <v>-110319237</v>
      </c>
      <c r="Q29" s="28">
        <f t="shared" si="1"/>
        <v>0</v>
      </c>
    </row>
    <row r="30" spans="1:23" s="4" customFormat="1" ht="18" customHeight="1">
      <c r="A30" s="46" t="s">
        <v>68</v>
      </c>
      <c r="B30" s="47" t="s">
        <v>7</v>
      </c>
      <c r="C30" s="48">
        <v>-119583521</v>
      </c>
      <c r="D30" s="162"/>
      <c r="E30" s="36"/>
      <c r="F30" s="49">
        <f t="shared" ref="F30:F45" si="2">C30</f>
        <v>-119583521</v>
      </c>
      <c r="G30" s="49" t="s">
        <v>0</v>
      </c>
      <c r="H30" s="49" t="s">
        <v>0</v>
      </c>
      <c r="I30" s="36"/>
      <c r="J30" s="50" t="s">
        <v>0</v>
      </c>
      <c r="K30" s="49" t="s">
        <v>0</v>
      </c>
      <c r="L30" s="49">
        <f>SUM(F30:K30)+0.000001</f>
        <v>-119583520.999999</v>
      </c>
      <c r="N30" s="44">
        <v>30</v>
      </c>
      <c r="P30" s="49">
        <v>-119583521</v>
      </c>
      <c r="Q30" s="28">
        <f t="shared" si="1"/>
        <v>0</v>
      </c>
    </row>
    <row r="31" spans="1:23" s="4" customFormat="1" ht="18" customHeight="1">
      <c r="A31" s="46" t="s">
        <v>69</v>
      </c>
      <c r="B31" s="47" t="s">
        <v>7</v>
      </c>
      <c r="C31" s="48">
        <v>-58927767</v>
      </c>
      <c r="D31" s="162"/>
      <c r="E31" s="36"/>
      <c r="F31" s="49">
        <f t="shared" si="2"/>
        <v>-58927767</v>
      </c>
      <c r="G31" s="49" t="s">
        <v>0</v>
      </c>
      <c r="H31" s="49" t="s">
        <v>0</v>
      </c>
      <c r="I31" s="36"/>
      <c r="J31" s="50" t="s">
        <v>0</v>
      </c>
      <c r="K31" s="49" t="s">
        <v>0</v>
      </c>
      <c r="L31" s="49">
        <f>SUM(F31:K31)+0.000001</f>
        <v>-58927766.999999002</v>
      </c>
      <c r="N31" s="44">
        <v>31</v>
      </c>
      <c r="P31" s="49">
        <v>-58927767</v>
      </c>
      <c r="Q31" s="28">
        <f t="shared" si="1"/>
        <v>0</v>
      </c>
    </row>
    <row r="32" spans="1:23" s="4" customFormat="1" ht="18" customHeight="1">
      <c r="A32" s="46" t="s">
        <v>63</v>
      </c>
      <c r="B32" s="47" t="s">
        <v>8</v>
      </c>
      <c r="C32" s="48">
        <v>-74985093</v>
      </c>
      <c r="D32" s="162"/>
      <c r="E32" s="36"/>
      <c r="F32" s="49">
        <f t="shared" si="2"/>
        <v>-74985093</v>
      </c>
      <c r="G32" s="49" t="s">
        <v>0</v>
      </c>
      <c r="H32" s="49" t="s">
        <v>0</v>
      </c>
      <c r="I32" s="36"/>
      <c r="J32" s="50" t="s">
        <v>0</v>
      </c>
      <c r="K32" s="49" t="s">
        <v>0</v>
      </c>
      <c r="L32" s="49">
        <f>SUM(F32:K32)+0.000001</f>
        <v>-74985092.999999002</v>
      </c>
      <c r="N32" s="44">
        <v>32</v>
      </c>
      <c r="P32" s="49">
        <v>-74985093</v>
      </c>
      <c r="Q32" s="28">
        <f>ROUND(L32-P32,0)</f>
        <v>0</v>
      </c>
    </row>
    <row r="33" spans="1:17" s="4" customFormat="1" ht="18" customHeight="1">
      <c r="A33" s="29" t="s">
        <v>66</v>
      </c>
      <c r="B33" s="41" t="s">
        <v>1</v>
      </c>
      <c r="C33" s="42">
        <v>126713524</v>
      </c>
      <c r="D33" s="162"/>
      <c r="F33" s="28">
        <f t="shared" si="2"/>
        <v>126713524</v>
      </c>
      <c r="G33" s="28"/>
      <c r="H33" s="28"/>
      <c r="J33" s="51" t="s">
        <v>0</v>
      </c>
      <c r="K33" s="28"/>
      <c r="L33" s="28">
        <f>SUM(F33:K33)+0.000001</f>
        <v>126713524.000001</v>
      </c>
      <c r="N33" s="44">
        <v>33</v>
      </c>
      <c r="P33" s="28">
        <f>F33</f>
        <v>126713524</v>
      </c>
      <c r="Q33" s="28">
        <f>ROUND(L33-P33,0)</f>
        <v>0</v>
      </c>
    </row>
    <row r="34" spans="1:17" s="4" customFormat="1" ht="18" customHeight="1">
      <c r="A34" s="29" t="s">
        <v>2</v>
      </c>
      <c r="B34" s="41" t="s">
        <v>1</v>
      </c>
      <c r="C34" s="42">
        <v>99030</v>
      </c>
      <c r="D34" s="162"/>
      <c r="F34" s="28">
        <f t="shared" si="2"/>
        <v>99030</v>
      </c>
      <c r="G34" s="28"/>
      <c r="H34" s="28"/>
      <c r="J34" s="51"/>
      <c r="K34" s="28"/>
      <c r="L34" s="28">
        <f t="shared" si="0"/>
        <v>99030</v>
      </c>
      <c r="N34" s="44">
        <v>34</v>
      </c>
      <c r="P34" s="28">
        <f t="shared" ref="P34:P45" si="3">F34</f>
        <v>99030</v>
      </c>
      <c r="Q34" s="28">
        <f t="shared" si="1"/>
        <v>0</v>
      </c>
    </row>
    <row r="35" spans="1:17" s="4" customFormat="1" ht="18" customHeight="1">
      <c r="A35" s="29" t="s">
        <v>58</v>
      </c>
      <c r="B35" s="41" t="s">
        <v>1</v>
      </c>
      <c r="C35" s="42">
        <v>4585787</v>
      </c>
      <c r="D35" s="162"/>
      <c r="F35" s="28">
        <f t="shared" si="2"/>
        <v>4585787</v>
      </c>
      <c r="G35" s="28"/>
      <c r="H35" s="28"/>
      <c r="J35" s="51"/>
      <c r="K35" s="28"/>
      <c r="L35" s="28">
        <f t="shared" si="0"/>
        <v>4585787</v>
      </c>
      <c r="N35" s="44">
        <v>35</v>
      </c>
      <c r="P35" s="28">
        <f t="shared" si="3"/>
        <v>4585787</v>
      </c>
      <c r="Q35" s="28">
        <f t="shared" si="1"/>
        <v>0</v>
      </c>
    </row>
    <row r="36" spans="1:17" s="4" customFormat="1" ht="18" customHeight="1">
      <c r="A36" s="29" t="s">
        <v>3</v>
      </c>
      <c r="B36" s="41" t="s">
        <v>1</v>
      </c>
      <c r="C36" s="42">
        <v>26762117</v>
      </c>
      <c r="D36" s="162"/>
      <c r="F36" s="28">
        <f t="shared" si="2"/>
        <v>26762117</v>
      </c>
      <c r="G36" s="28"/>
      <c r="H36" s="28"/>
      <c r="J36" s="51"/>
      <c r="K36" s="28"/>
      <c r="L36" s="28">
        <f t="shared" si="0"/>
        <v>26762117</v>
      </c>
      <c r="N36" s="44">
        <v>36</v>
      </c>
      <c r="P36" s="28">
        <f t="shared" si="3"/>
        <v>26762117</v>
      </c>
      <c r="Q36" s="28">
        <f t="shared" si="1"/>
        <v>0</v>
      </c>
    </row>
    <row r="37" spans="1:17" s="4" customFormat="1" ht="18" customHeight="1">
      <c r="A37" s="29" t="s">
        <v>35</v>
      </c>
      <c r="B37" s="41" t="s">
        <v>1</v>
      </c>
      <c r="C37" s="42">
        <v>66337512</v>
      </c>
      <c r="D37" s="162"/>
      <c r="F37" s="28">
        <f t="shared" si="2"/>
        <v>66337512</v>
      </c>
      <c r="G37" s="28"/>
      <c r="H37" s="28"/>
      <c r="J37" s="51"/>
      <c r="K37" s="28"/>
      <c r="L37" s="28">
        <f t="shared" si="0"/>
        <v>66337512</v>
      </c>
      <c r="N37" s="44">
        <v>37</v>
      </c>
      <c r="P37" s="28">
        <f t="shared" si="3"/>
        <v>66337512</v>
      </c>
      <c r="Q37" s="28">
        <f t="shared" si="1"/>
        <v>0</v>
      </c>
    </row>
    <row r="38" spans="1:17" s="4" customFormat="1" ht="18" customHeight="1">
      <c r="A38" s="29" t="s">
        <v>64</v>
      </c>
      <c r="B38" s="41" t="s">
        <v>4</v>
      </c>
      <c r="C38" s="42">
        <v>745368255</v>
      </c>
      <c r="D38" s="162"/>
      <c r="F38" s="28">
        <f t="shared" si="2"/>
        <v>745368255</v>
      </c>
      <c r="G38" s="28"/>
      <c r="H38" s="28"/>
      <c r="J38" s="51"/>
      <c r="K38" s="28"/>
      <c r="L38" s="28">
        <f t="shared" si="0"/>
        <v>745368255</v>
      </c>
      <c r="N38" s="44">
        <v>38</v>
      </c>
      <c r="P38" s="28">
        <f t="shared" si="3"/>
        <v>745368255</v>
      </c>
      <c r="Q38" s="28">
        <f t="shared" si="1"/>
        <v>0</v>
      </c>
    </row>
    <row r="39" spans="1:17" s="4" customFormat="1" ht="18" customHeight="1">
      <c r="A39" s="29" t="s">
        <v>5</v>
      </c>
      <c r="B39" s="41" t="s">
        <v>4</v>
      </c>
      <c r="C39" s="42">
        <v>546374339</v>
      </c>
      <c r="D39" s="162"/>
      <c r="F39" s="28">
        <f t="shared" si="2"/>
        <v>546374339</v>
      </c>
      <c r="G39" s="28"/>
      <c r="H39" s="28"/>
      <c r="J39" s="51"/>
      <c r="K39" s="28"/>
      <c r="L39" s="28">
        <f t="shared" si="0"/>
        <v>546374339</v>
      </c>
      <c r="N39" s="44">
        <v>39</v>
      </c>
      <c r="P39" s="28">
        <f t="shared" si="3"/>
        <v>546374339</v>
      </c>
      <c r="Q39" s="28">
        <f t="shared" si="1"/>
        <v>0</v>
      </c>
    </row>
    <row r="40" spans="1:17" s="4" customFormat="1" ht="18" customHeight="1">
      <c r="A40" s="29" t="s">
        <v>21</v>
      </c>
      <c r="B40" s="41" t="s">
        <v>4</v>
      </c>
      <c r="C40" s="42">
        <v>12171497</v>
      </c>
      <c r="D40" s="162"/>
      <c r="F40" s="28">
        <f t="shared" si="2"/>
        <v>12171497</v>
      </c>
      <c r="G40" s="28"/>
      <c r="H40" s="28"/>
      <c r="J40" s="51"/>
      <c r="K40" s="28"/>
      <c r="L40" s="28">
        <f t="shared" si="0"/>
        <v>12171497</v>
      </c>
      <c r="N40" s="44">
        <v>40</v>
      </c>
      <c r="P40" s="28">
        <f t="shared" si="3"/>
        <v>12171497</v>
      </c>
      <c r="Q40" s="28">
        <f t="shared" si="1"/>
        <v>0</v>
      </c>
    </row>
    <row r="41" spans="1:17" s="4" customFormat="1" ht="18" customHeight="1">
      <c r="A41" s="29" t="s">
        <v>6</v>
      </c>
      <c r="B41" s="41" t="s">
        <v>4</v>
      </c>
      <c r="C41" s="42">
        <v>8675516</v>
      </c>
      <c r="D41" s="162"/>
      <c r="F41" s="28">
        <f t="shared" si="2"/>
        <v>8675516</v>
      </c>
      <c r="G41" s="28"/>
      <c r="H41" s="28"/>
      <c r="J41" s="51"/>
      <c r="K41" s="28"/>
      <c r="L41" s="28">
        <f t="shared" si="0"/>
        <v>8675516</v>
      </c>
      <c r="N41" s="44">
        <v>41</v>
      </c>
      <c r="P41" s="28">
        <f t="shared" si="3"/>
        <v>8675516</v>
      </c>
      <c r="Q41" s="28">
        <f t="shared" si="1"/>
        <v>0</v>
      </c>
    </row>
    <row r="42" spans="1:17" s="4" customFormat="1" ht="18" customHeight="1">
      <c r="A42" s="29" t="s">
        <v>59</v>
      </c>
      <c r="B42" s="41" t="s">
        <v>7</v>
      </c>
      <c r="C42" s="42">
        <v>-7911002</v>
      </c>
      <c r="D42" s="162"/>
      <c r="F42" s="28">
        <f t="shared" si="2"/>
        <v>-7911002</v>
      </c>
      <c r="G42" s="28"/>
      <c r="H42" s="28"/>
      <c r="J42" s="51"/>
      <c r="K42" s="28"/>
      <c r="L42" s="28">
        <f t="shared" si="0"/>
        <v>-7911002</v>
      </c>
      <c r="N42" s="44">
        <v>42</v>
      </c>
      <c r="P42" s="28">
        <f t="shared" si="3"/>
        <v>-7911002</v>
      </c>
      <c r="Q42" s="28">
        <f t="shared" si="1"/>
        <v>0</v>
      </c>
    </row>
    <row r="43" spans="1:17" s="4" customFormat="1" ht="18" customHeight="1">
      <c r="A43" s="29" t="s">
        <v>60</v>
      </c>
      <c r="B43" s="41" t="s">
        <v>8</v>
      </c>
      <c r="C43" s="42">
        <v>-365498949</v>
      </c>
      <c r="D43" s="162"/>
      <c r="F43" s="28">
        <f t="shared" si="2"/>
        <v>-365498949</v>
      </c>
      <c r="G43" s="28"/>
      <c r="H43" s="28"/>
      <c r="J43" s="51"/>
      <c r="K43" s="28"/>
      <c r="L43" s="28">
        <f t="shared" si="0"/>
        <v>-365498949</v>
      </c>
      <c r="N43" s="44">
        <v>43</v>
      </c>
      <c r="P43" s="28">
        <f t="shared" si="3"/>
        <v>-365498949</v>
      </c>
      <c r="Q43" s="28">
        <f t="shared" si="1"/>
        <v>0</v>
      </c>
    </row>
    <row r="44" spans="1:17" s="4" customFormat="1" ht="18" customHeight="1">
      <c r="A44" s="29" t="s">
        <v>61</v>
      </c>
      <c r="B44" s="41" t="s">
        <v>7</v>
      </c>
      <c r="C44" s="42">
        <v>-867650</v>
      </c>
      <c r="D44" s="162"/>
      <c r="F44" s="28">
        <f t="shared" si="2"/>
        <v>-867650</v>
      </c>
      <c r="G44" s="28"/>
      <c r="H44" s="28"/>
      <c r="J44" s="51"/>
      <c r="K44" s="28"/>
      <c r="L44" s="28">
        <f t="shared" si="0"/>
        <v>-867650</v>
      </c>
      <c r="N44" s="44">
        <v>44</v>
      </c>
      <c r="P44" s="28">
        <f t="shared" si="3"/>
        <v>-867650</v>
      </c>
      <c r="Q44" s="28">
        <f t="shared" si="1"/>
        <v>0</v>
      </c>
    </row>
    <row r="45" spans="1:17" s="4" customFormat="1" ht="18" customHeight="1">
      <c r="A45" s="29" t="s">
        <v>62</v>
      </c>
      <c r="B45" s="41" t="s">
        <v>8</v>
      </c>
      <c r="C45" s="42">
        <v>-20563395</v>
      </c>
      <c r="D45" s="162"/>
      <c r="F45" s="28">
        <f t="shared" si="2"/>
        <v>-20563395</v>
      </c>
      <c r="G45" s="28"/>
      <c r="H45" s="28"/>
      <c r="J45" s="51"/>
      <c r="K45" s="28"/>
      <c r="L45" s="28">
        <f t="shared" si="0"/>
        <v>-20563395</v>
      </c>
      <c r="N45" s="44">
        <v>45</v>
      </c>
      <c r="P45" s="28">
        <f t="shared" si="3"/>
        <v>-20563395</v>
      </c>
      <c r="Q45" s="28">
        <f t="shared" si="1"/>
        <v>0</v>
      </c>
    </row>
    <row r="46" spans="1:17" s="4" customFormat="1" ht="18" customHeight="1">
      <c r="A46" s="79" t="s">
        <v>98</v>
      </c>
      <c r="B46" s="41"/>
      <c r="C46" s="42">
        <v>0</v>
      </c>
      <c r="D46" s="80">
        <f>-D28</f>
        <v>-363815618</v>
      </c>
      <c r="F46" s="28">
        <f>C46+D46</f>
        <v>-363815618</v>
      </c>
      <c r="G46" s="84">
        <f>-G28</f>
        <v>363815618</v>
      </c>
      <c r="H46" s="28"/>
      <c r="J46" s="51"/>
      <c r="K46" s="28"/>
      <c r="L46" s="28">
        <f t="shared" si="0"/>
        <v>0</v>
      </c>
      <c r="N46" s="45">
        <v>46</v>
      </c>
      <c r="P46" s="28">
        <v>0</v>
      </c>
      <c r="Q46" s="28">
        <f t="shared" si="1"/>
        <v>0</v>
      </c>
    </row>
    <row r="47" spans="1:17" s="4" customFormat="1" ht="18" customHeight="1" thickBot="1">
      <c r="A47" s="52" t="s">
        <v>72</v>
      </c>
      <c r="B47" s="53" t="s">
        <v>9</v>
      </c>
      <c r="C47" s="54">
        <v>-907751508</v>
      </c>
      <c r="D47" s="55" t="s">
        <v>0</v>
      </c>
      <c r="F47" s="56">
        <f>C47</f>
        <v>-907751508</v>
      </c>
      <c r="G47" s="56"/>
      <c r="H47" s="56"/>
      <c r="J47" s="56">
        <f>-SUM(J6:J26)</f>
        <v>0</v>
      </c>
      <c r="K47" s="56"/>
      <c r="L47" s="56">
        <f t="shared" si="0"/>
        <v>-907751508</v>
      </c>
      <c r="N47" s="57">
        <v>47</v>
      </c>
      <c r="P47" s="56">
        <f>F47</f>
        <v>-907751508</v>
      </c>
      <c r="Q47" s="56">
        <f t="shared" si="1"/>
        <v>0</v>
      </c>
    </row>
    <row r="48" spans="1:17" s="4" customFormat="1" ht="18" customHeight="1" thickTop="1">
      <c r="A48" s="58" t="s">
        <v>86</v>
      </c>
      <c r="B48" s="59" t="s">
        <v>80</v>
      </c>
      <c r="C48" s="56">
        <f>ROUND(SUM(C26:C47),0)</f>
        <v>0</v>
      </c>
      <c r="D48" s="56">
        <f>ROUND(SUM(D26:D47),0)</f>
        <v>0</v>
      </c>
      <c r="F48" s="56">
        <f>ROUND(SUM(F26:F47),0)</f>
        <v>0</v>
      </c>
      <c r="G48" s="56">
        <f>ROUND(SUM(G26:G47),0)</f>
        <v>0</v>
      </c>
      <c r="H48" s="56">
        <f>ROUND(SUM(H26:H47),0)</f>
        <v>0</v>
      </c>
      <c r="J48" s="56">
        <f>ROUND(SUM(J26:J47),0)</f>
        <v>0</v>
      </c>
      <c r="K48" s="56">
        <f>ROUND(SUM(K26:K47),0)</f>
        <v>0</v>
      </c>
      <c r="L48" s="56">
        <f>ROUND(SUM(L26:L47),0)</f>
        <v>0</v>
      </c>
      <c r="N48" s="6">
        <v>48</v>
      </c>
      <c r="P48" s="56">
        <f>ROUND(SUM(P27:P47),0)</f>
        <v>0</v>
      </c>
      <c r="Q48" s="56">
        <f>ROUND(SUM(Q27:Q47),0)</f>
        <v>0</v>
      </c>
    </row>
    <row r="49" spans="1:23" s="60" customFormat="1" ht="18" customHeight="1">
      <c r="A49" s="1" t="s">
        <v>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61"/>
      <c r="O49" s="4"/>
      <c r="P49" s="4"/>
      <c r="Q49" s="4"/>
      <c r="R49" s="4"/>
      <c r="S49" s="4"/>
      <c r="T49" s="7"/>
      <c r="U49" s="7"/>
      <c r="V49" s="7"/>
      <c r="W49" s="7"/>
    </row>
    <row r="50" spans="1:23" ht="18" customHeight="1">
      <c r="A50" s="1" t="s">
        <v>0</v>
      </c>
    </row>
    <row r="51" spans="1:23" ht="18" customHeight="1">
      <c r="A51" s="1" t="s">
        <v>0</v>
      </c>
    </row>
  </sheetData>
  <mergeCells count="8">
    <mergeCell ref="A3:A4"/>
    <mergeCell ref="C6:C25"/>
    <mergeCell ref="L6:L7"/>
    <mergeCell ref="D29:D45"/>
    <mergeCell ref="G6:G25"/>
    <mergeCell ref="D6:D25"/>
    <mergeCell ref="K6:K25"/>
    <mergeCell ref="H6:H25"/>
  </mergeCells>
  <conditionalFormatting sqref="C1:Q1048576">
    <cfRule type="cellIs" dxfId="9" priority="5" operator="equal">
      <formula>0</formula>
    </cfRule>
    <cfRule type="cellIs" dxfId="8" priority="6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F31E-C0D5-C047-9322-607798968B58}">
  <dimension ref="A1:W51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33203125" style="1" customWidth="1"/>
    <col min="2" max="2" width="5.5" style="60" customWidth="1"/>
    <col min="3" max="3" width="12.5" style="4" bestFit="1" customWidth="1"/>
    <col min="4" max="4" width="13.6640625" style="4" bestFit="1" customWidth="1"/>
    <col min="5" max="5" width="3" style="4" customWidth="1"/>
    <col min="6" max="7" width="12.5" style="4" customWidth="1"/>
    <col min="8" max="8" width="12.83203125" style="4" customWidth="1"/>
    <col min="9" max="9" width="3" style="4" customWidth="1"/>
    <col min="10" max="10" width="13.5" style="4" bestFit="1" customWidth="1"/>
    <col min="11" max="11" width="13.5" style="4" customWidth="1"/>
    <col min="12" max="12" width="15.1640625" style="4" customWidth="1"/>
    <col min="13" max="13" width="1.1640625" style="4" customWidth="1"/>
    <col min="14" max="14" width="3.1640625" style="61" bestFit="1" customWidth="1"/>
    <col min="15" max="15" width="1.6640625" style="4" bestFit="1" customWidth="1"/>
    <col min="16" max="17" width="14" style="4" customWidth="1"/>
    <col min="18" max="19" width="14" style="4"/>
    <col min="20" max="16384" width="14" style="7"/>
  </cols>
  <sheetData>
    <row r="1" spans="1:23" ht="17" customHeight="1">
      <c r="A1" s="1" t="s">
        <v>36</v>
      </c>
      <c r="B1" s="2" t="s">
        <v>43</v>
      </c>
      <c r="C1" s="2" t="s">
        <v>46</v>
      </c>
      <c r="D1" s="3" t="s">
        <v>44</v>
      </c>
      <c r="F1" s="3" t="s">
        <v>45</v>
      </c>
      <c r="G1" s="5" t="s">
        <v>81</v>
      </c>
      <c r="H1" s="5" t="s">
        <v>82</v>
      </c>
      <c r="J1" s="3" t="s">
        <v>83</v>
      </c>
      <c r="K1" s="3" t="s">
        <v>84</v>
      </c>
      <c r="L1" s="3" t="s">
        <v>85</v>
      </c>
      <c r="N1" s="6">
        <v>1</v>
      </c>
      <c r="O1" s="4" t="s">
        <v>0</v>
      </c>
    </row>
    <row r="2" spans="1:23" s="4" customFormat="1" ht="17" customHeight="1">
      <c r="A2" s="1" t="s">
        <v>47</v>
      </c>
      <c r="B2" s="8" t="s">
        <v>0</v>
      </c>
      <c r="C2" s="10" t="s">
        <v>0</v>
      </c>
      <c r="D2" s="10" t="s">
        <v>0</v>
      </c>
      <c r="F2" s="65" t="s">
        <v>37</v>
      </c>
      <c r="G2" s="70" t="s">
        <v>90</v>
      </c>
      <c r="H2" s="10" t="s">
        <v>91</v>
      </c>
      <c r="J2" s="10" t="s">
        <v>13</v>
      </c>
      <c r="K2" s="9" t="s">
        <v>13</v>
      </c>
      <c r="L2" s="10" t="s">
        <v>37</v>
      </c>
      <c r="N2" s="11" t="s">
        <v>40</v>
      </c>
      <c r="T2" s="7"/>
      <c r="U2" s="7"/>
      <c r="V2" s="7"/>
      <c r="W2" s="7"/>
    </row>
    <row r="3" spans="1:23" s="4" customFormat="1" ht="17" customHeight="1">
      <c r="A3" s="156" t="s">
        <v>92</v>
      </c>
      <c r="B3" s="12" t="s">
        <v>0</v>
      </c>
      <c r="C3" s="14" t="s">
        <v>0</v>
      </c>
      <c r="D3" s="14" t="s">
        <v>0</v>
      </c>
      <c r="F3" s="66" t="s">
        <v>10</v>
      </c>
      <c r="G3" s="69" t="s">
        <v>89</v>
      </c>
      <c r="H3" s="71" t="s">
        <v>75</v>
      </c>
      <c r="J3" s="101" t="s">
        <v>129</v>
      </c>
      <c r="K3" s="13" t="s">
        <v>71</v>
      </c>
      <c r="L3" s="14" t="s">
        <v>13</v>
      </c>
      <c r="N3" s="11" t="s">
        <v>41</v>
      </c>
      <c r="Q3" s="4">
        <f>COUNTIF(C48:Q48,0)-10</f>
        <v>0</v>
      </c>
      <c r="T3" s="7"/>
      <c r="U3" s="7"/>
      <c r="V3" s="7"/>
      <c r="W3" s="7"/>
    </row>
    <row r="4" spans="1:23" s="4" customFormat="1" ht="17" customHeight="1">
      <c r="A4" s="157"/>
      <c r="B4" s="15" t="s">
        <v>0</v>
      </c>
      <c r="C4" s="62" t="s">
        <v>75</v>
      </c>
      <c r="D4" s="14" t="s">
        <v>75</v>
      </c>
      <c r="F4" s="66" t="s">
        <v>11</v>
      </c>
      <c r="G4" s="63" t="s">
        <v>51</v>
      </c>
      <c r="H4" s="62" t="s">
        <v>51</v>
      </c>
      <c r="J4" s="14" t="s">
        <v>38</v>
      </c>
      <c r="K4" s="13" t="s">
        <v>70</v>
      </c>
      <c r="L4" s="14" t="s">
        <v>11</v>
      </c>
      <c r="N4" s="11" t="s">
        <v>42</v>
      </c>
      <c r="Q4" s="4">
        <f>COUNTIF(Q27:Q48,0)-22</f>
        <v>0</v>
      </c>
      <c r="T4" s="7"/>
      <c r="U4" s="7"/>
      <c r="V4" s="7"/>
      <c r="W4" s="7"/>
    </row>
    <row r="5" spans="1:23" s="4" customFormat="1" ht="17" customHeight="1" thickBot="1">
      <c r="A5" s="16" t="s">
        <v>74</v>
      </c>
      <c r="B5" s="17" t="s">
        <v>73</v>
      </c>
      <c r="C5" s="19" t="s">
        <v>76</v>
      </c>
      <c r="D5" s="19" t="s">
        <v>76</v>
      </c>
      <c r="F5" s="67" t="s">
        <v>12</v>
      </c>
      <c r="G5" s="68" t="s">
        <v>79</v>
      </c>
      <c r="H5" s="19" t="s">
        <v>79</v>
      </c>
      <c r="J5" s="20" t="s">
        <v>39</v>
      </c>
      <c r="K5" s="18" t="s">
        <v>15</v>
      </c>
      <c r="L5" s="19" t="s">
        <v>12</v>
      </c>
      <c r="N5" s="21">
        <v>5</v>
      </c>
      <c r="Q5" s="4">
        <f>SUM(Q27:Q48)</f>
        <v>0</v>
      </c>
      <c r="T5" s="7"/>
      <c r="U5" s="7"/>
      <c r="V5" s="7"/>
      <c r="W5" s="7"/>
    </row>
    <row r="6" spans="1:23" s="4" customFormat="1" ht="18" customHeight="1" thickTop="1">
      <c r="A6" s="22" t="s">
        <v>23</v>
      </c>
      <c r="B6" s="23" t="s">
        <v>20</v>
      </c>
      <c r="C6" s="158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©11/20/2024</v>
      </c>
      <c r="D6" s="165" t="s">
        <v>77</v>
      </c>
      <c r="F6" s="24"/>
      <c r="G6" s="163" t="s">
        <v>87</v>
      </c>
      <c r="H6" s="168" t="s">
        <v>190</v>
      </c>
      <c r="J6" s="96">
        <v>1325392455</v>
      </c>
      <c r="K6" s="166" t="s">
        <v>78</v>
      </c>
      <c r="L6" s="172" t="s">
        <v>96</v>
      </c>
      <c r="N6" s="26">
        <v>6</v>
      </c>
      <c r="T6" s="7"/>
      <c r="U6" s="7"/>
      <c r="V6" s="7"/>
      <c r="W6" s="7"/>
    </row>
    <row r="7" spans="1:23" s="4" customFormat="1" ht="18" customHeight="1">
      <c r="A7" s="22" t="s">
        <v>24</v>
      </c>
      <c r="B7" s="23" t="s">
        <v>19</v>
      </c>
      <c r="C7" s="158"/>
      <c r="D7" s="165"/>
      <c r="F7" s="27"/>
      <c r="G7" s="164"/>
      <c r="H7" s="169"/>
      <c r="J7" s="97">
        <v>-609752445</v>
      </c>
      <c r="K7" s="167"/>
      <c r="L7" s="173"/>
      <c r="N7" s="26">
        <v>7</v>
      </c>
      <c r="T7" s="7"/>
      <c r="U7" s="7"/>
      <c r="V7" s="7"/>
      <c r="W7" s="7"/>
    </row>
    <row r="8" spans="1:23" s="4" customFormat="1" ht="18" customHeight="1">
      <c r="A8" s="29" t="s">
        <v>25</v>
      </c>
      <c r="B8" s="23" t="s">
        <v>19</v>
      </c>
      <c r="C8" s="158"/>
      <c r="D8" s="165"/>
      <c r="F8" s="27"/>
      <c r="G8" s="164"/>
      <c r="H8" s="169"/>
      <c r="J8" s="97">
        <v>-303717624</v>
      </c>
      <c r="K8" s="167"/>
      <c r="L8" s="77" t="s">
        <v>119</v>
      </c>
      <c r="N8" s="26">
        <v>8</v>
      </c>
      <c r="T8" s="7"/>
      <c r="U8" s="7"/>
      <c r="V8" s="7"/>
      <c r="W8" s="7"/>
    </row>
    <row r="9" spans="1:23" s="4" customFormat="1" ht="18" customHeight="1">
      <c r="A9" s="29" t="s">
        <v>26</v>
      </c>
      <c r="B9" s="23" t="s">
        <v>19</v>
      </c>
      <c r="C9" s="158"/>
      <c r="D9" s="165"/>
      <c r="F9" s="27"/>
      <c r="G9" s="164"/>
      <c r="H9" s="169"/>
      <c r="J9" s="97">
        <v>-124695710</v>
      </c>
      <c r="K9" s="167"/>
      <c r="L9" s="78" t="s">
        <v>109</v>
      </c>
      <c r="N9" s="26">
        <v>9</v>
      </c>
      <c r="R9" s="30"/>
      <c r="T9" s="7"/>
      <c r="U9" s="7"/>
      <c r="V9" s="7"/>
      <c r="W9" s="7"/>
    </row>
    <row r="10" spans="1:23" s="4" customFormat="1" ht="18" customHeight="1">
      <c r="A10" s="29" t="s">
        <v>27</v>
      </c>
      <c r="B10" s="23" t="s">
        <v>19</v>
      </c>
      <c r="C10" s="158"/>
      <c r="D10" s="165"/>
      <c r="F10" s="27"/>
      <c r="G10" s="164"/>
      <c r="H10" s="169"/>
      <c r="J10" s="97">
        <v>-26288664</v>
      </c>
      <c r="K10" s="167"/>
      <c r="L10" s="78" t="s">
        <v>108</v>
      </c>
      <c r="N10" s="26">
        <v>10</v>
      </c>
      <c r="R10" s="30"/>
      <c r="T10" s="7"/>
      <c r="U10" s="7"/>
      <c r="V10" s="7"/>
      <c r="W10" s="7"/>
    </row>
    <row r="11" spans="1:23" s="4" customFormat="1" ht="18" customHeight="1">
      <c r="A11" s="29" t="s">
        <v>28</v>
      </c>
      <c r="B11" s="23" t="s">
        <v>19</v>
      </c>
      <c r="C11" s="158"/>
      <c r="D11" s="165"/>
      <c r="E11" s="31"/>
      <c r="F11" s="27"/>
      <c r="G11" s="164"/>
      <c r="H11" s="169"/>
      <c r="I11" s="31"/>
      <c r="J11" s="97">
        <v>-30734031</v>
      </c>
      <c r="K11" s="167"/>
      <c r="L11" s="78" t="s">
        <v>113</v>
      </c>
      <c r="M11" s="31"/>
      <c r="N11" s="26">
        <v>11</v>
      </c>
      <c r="O11" s="31"/>
      <c r="R11" s="30"/>
      <c r="T11" s="7"/>
      <c r="U11" s="7"/>
      <c r="V11" s="7"/>
      <c r="W11" s="7"/>
    </row>
    <row r="12" spans="1:23" s="4" customFormat="1" ht="18" customHeight="1" thickBot="1">
      <c r="A12" s="29" t="s">
        <v>33</v>
      </c>
      <c r="B12" s="23" t="s">
        <v>19</v>
      </c>
      <c r="C12" s="158"/>
      <c r="D12" s="165"/>
      <c r="E12" s="31"/>
      <c r="F12" s="27"/>
      <c r="G12" s="164"/>
      <c r="H12" s="169"/>
      <c r="I12" s="31"/>
      <c r="J12" s="97">
        <v>-64277637</v>
      </c>
      <c r="K12" s="167"/>
      <c r="L12" s="82"/>
      <c r="M12" s="31"/>
      <c r="N12" s="26">
        <v>12</v>
      </c>
      <c r="O12" s="31"/>
      <c r="T12" s="7"/>
      <c r="U12" s="7"/>
      <c r="V12" s="7"/>
      <c r="W12" s="7"/>
    </row>
    <row r="13" spans="1:23" s="4" customFormat="1" ht="18" customHeight="1" thickTop="1">
      <c r="A13" s="29" t="s">
        <v>29</v>
      </c>
      <c r="B13" s="23" t="s">
        <v>19</v>
      </c>
      <c r="C13" s="158"/>
      <c r="D13" s="165"/>
      <c r="F13" s="27"/>
      <c r="G13" s="164"/>
      <c r="H13" s="169"/>
      <c r="J13" s="97">
        <v>-37735070</v>
      </c>
      <c r="K13" s="171"/>
      <c r="L13" s="89" t="s">
        <v>100</v>
      </c>
      <c r="N13" s="26">
        <v>13</v>
      </c>
      <c r="T13" s="7"/>
      <c r="U13" s="7"/>
      <c r="V13" s="7"/>
      <c r="W13" s="7"/>
    </row>
    <row r="14" spans="1:23" s="4" customFormat="1" ht="18" customHeight="1">
      <c r="A14" s="29" t="s">
        <v>34</v>
      </c>
      <c r="B14" s="23" t="s">
        <v>19</v>
      </c>
      <c r="C14" s="158"/>
      <c r="D14" s="165"/>
      <c r="F14" s="27"/>
      <c r="G14" s="164"/>
      <c r="H14" s="169"/>
      <c r="J14" s="97">
        <v>-12851412</v>
      </c>
      <c r="K14" s="171"/>
      <c r="L14" s="90" t="s">
        <v>104</v>
      </c>
      <c r="N14" s="26">
        <v>14</v>
      </c>
      <c r="T14" s="7"/>
      <c r="U14" s="7"/>
      <c r="V14" s="7"/>
      <c r="W14" s="7"/>
    </row>
    <row r="15" spans="1:23" s="4" customFormat="1" ht="18" customHeight="1">
      <c r="A15" s="29" t="s">
        <v>30</v>
      </c>
      <c r="B15" s="23" t="s">
        <v>19</v>
      </c>
      <c r="C15" s="158"/>
      <c r="D15" s="165"/>
      <c r="F15" s="27"/>
      <c r="G15" s="164"/>
      <c r="H15" s="169"/>
      <c r="J15" s="97">
        <v>-101770767</v>
      </c>
      <c r="K15" s="171"/>
      <c r="L15" s="90" t="s">
        <v>105</v>
      </c>
      <c r="N15" s="26">
        <v>15</v>
      </c>
      <c r="T15" s="7"/>
      <c r="U15" s="7"/>
      <c r="V15" s="7"/>
      <c r="W15" s="7"/>
    </row>
    <row r="16" spans="1:23" s="4" customFormat="1" ht="18" customHeight="1">
      <c r="A16" s="29" t="s">
        <v>31</v>
      </c>
      <c r="B16" s="23" t="s">
        <v>17</v>
      </c>
      <c r="C16" s="158"/>
      <c r="D16" s="165"/>
      <c r="F16" s="27"/>
      <c r="G16" s="164"/>
      <c r="H16" s="169"/>
      <c r="J16" s="97">
        <v>45645609</v>
      </c>
      <c r="K16" s="171"/>
      <c r="L16" s="91" t="s">
        <v>102</v>
      </c>
      <c r="N16" s="26">
        <v>16</v>
      </c>
      <c r="T16" s="7"/>
      <c r="U16" s="7"/>
      <c r="V16" s="7"/>
      <c r="W16" s="7"/>
    </row>
    <row r="17" spans="1:23" s="4" customFormat="1" ht="18" customHeight="1">
      <c r="A17" s="29" t="s">
        <v>16</v>
      </c>
      <c r="B17" s="23" t="s">
        <v>17</v>
      </c>
      <c r="C17" s="158"/>
      <c r="D17" s="165"/>
      <c r="F17" s="27"/>
      <c r="G17" s="164"/>
      <c r="H17" s="169"/>
      <c r="J17" s="97">
        <v>11327598</v>
      </c>
      <c r="K17" s="171"/>
      <c r="L17" s="92" t="s">
        <v>101</v>
      </c>
      <c r="N17" s="26">
        <v>17</v>
      </c>
      <c r="T17" s="7"/>
      <c r="U17" s="7"/>
      <c r="V17" s="7"/>
      <c r="W17" s="7"/>
    </row>
    <row r="18" spans="1:23" s="4" customFormat="1" ht="18" customHeight="1">
      <c r="A18" s="29" t="s">
        <v>32</v>
      </c>
      <c r="B18" s="23" t="s">
        <v>17</v>
      </c>
      <c r="C18" s="158"/>
      <c r="D18" s="165"/>
      <c r="F18" s="27"/>
      <c r="G18" s="164"/>
      <c r="H18" s="169"/>
      <c r="J18" s="97">
        <v>-4173291</v>
      </c>
      <c r="K18" s="171"/>
      <c r="L18" s="92" t="s">
        <v>115</v>
      </c>
      <c r="N18" s="26">
        <v>18</v>
      </c>
      <c r="T18" s="7"/>
      <c r="U18" s="7"/>
      <c r="V18" s="7"/>
      <c r="W18" s="7"/>
    </row>
    <row r="19" spans="1:23" s="4" customFormat="1" ht="18" customHeight="1">
      <c r="A19" s="29" t="s">
        <v>48</v>
      </c>
      <c r="B19" s="23" t="s">
        <v>17</v>
      </c>
      <c r="C19" s="158"/>
      <c r="D19" s="165"/>
      <c r="F19" s="27"/>
      <c r="G19" s="164"/>
      <c r="H19" s="169"/>
      <c r="J19" s="97">
        <v>3294200</v>
      </c>
      <c r="K19" s="171"/>
      <c r="L19" s="92" t="s">
        <v>114</v>
      </c>
      <c r="N19" s="26">
        <v>19</v>
      </c>
      <c r="T19" s="7"/>
      <c r="U19" s="7"/>
      <c r="V19" s="7"/>
      <c r="W19" s="7"/>
    </row>
    <row r="20" spans="1:23" s="4" customFormat="1" ht="18" customHeight="1">
      <c r="A20" s="29" t="s">
        <v>57</v>
      </c>
      <c r="B20" s="23" t="s">
        <v>17</v>
      </c>
      <c r="C20" s="158"/>
      <c r="D20" s="165"/>
      <c r="F20" s="27"/>
      <c r="G20" s="164"/>
      <c r="H20" s="169"/>
      <c r="J20" s="97">
        <v>8564140</v>
      </c>
      <c r="K20" s="171"/>
      <c r="L20" s="92" t="s">
        <v>99</v>
      </c>
      <c r="N20" s="26">
        <v>20</v>
      </c>
      <c r="T20" s="7"/>
      <c r="U20" s="7"/>
      <c r="V20" s="7"/>
      <c r="W20" s="7"/>
    </row>
    <row r="21" spans="1:23" s="4" customFormat="1" ht="18" customHeight="1">
      <c r="A21" s="29" t="s">
        <v>48</v>
      </c>
      <c r="B21" s="23" t="s">
        <v>17</v>
      </c>
      <c r="C21" s="158"/>
      <c r="D21" s="165"/>
      <c r="F21" s="27"/>
      <c r="G21" s="164"/>
      <c r="H21" s="169"/>
      <c r="J21" s="97">
        <v>-3294200</v>
      </c>
      <c r="K21" s="171"/>
      <c r="L21" s="92" t="s">
        <v>113</v>
      </c>
      <c r="N21" s="26">
        <v>21</v>
      </c>
      <c r="T21" s="7"/>
      <c r="U21" s="7"/>
      <c r="V21" s="7"/>
      <c r="W21" s="7"/>
    </row>
    <row r="22" spans="1:23" s="4" customFormat="1" ht="18" customHeight="1">
      <c r="A22" s="29" t="s">
        <v>49</v>
      </c>
      <c r="B22" s="23" t="s">
        <v>17</v>
      </c>
      <c r="C22" s="158"/>
      <c r="D22" s="165"/>
      <c r="F22" s="27"/>
      <c r="G22" s="164"/>
      <c r="H22" s="169"/>
      <c r="J22" s="97">
        <v>-1587595</v>
      </c>
      <c r="K22" s="171"/>
      <c r="L22" s="92" t="s">
        <v>37</v>
      </c>
      <c r="N22" s="26">
        <v>22</v>
      </c>
      <c r="T22" s="7"/>
      <c r="U22" s="7"/>
      <c r="V22" s="7"/>
      <c r="W22" s="7"/>
    </row>
    <row r="23" spans="1:23" s="4" customFormat="1" ht="18" customHeight="1">
      <c r="A23" s="29" t="s">
        <v>18</v>
      </c>
      <c r="B23" s="23" t="s">
        <v>17</v>
      </c>
      <c r="C23" s="158"/>
      <c r="D23" s="165"/>
      <c r="F23" s="27"/>
      <c r="G23" s="164"/>
      <c r="H23" s="169"/>
      <c r="J23" s="97">
        <v>4165234</v>
      </c>
      <c r="K23" s="171"/>
      <c r="L23" s="92" t="s">
        <v>103</v>
      </c>
      <c r="N23" s="26">
        <v>23</v>
      </c>
      <c r="T23" s="7"/>
      <c r="U23" s="7"/>
      <c r="V23" s="7"/>
      <c r="W23" s="7"/>
    </row>
    <row r="24" spans="1:23" s="4" customFormat="1" ht="18" customHeight="1">
      <c r="A24" s="29" t="s">
        <v>56</v>
      </c>
      <c r="B24" s="23" t="s">
        <v>17</v>
      </c>
      <c r="C24" s="158"/>
      <c r="D24" s="165"/>
      <c r="F24" s="27"/>
      <c r="G24" s="164"/>
      <c r="H24" s="169"/>
      <c r="J24" s="97">
        <v>25000</v>
      </c>
      <c r="K24" s="171"/>
      <c r="L24" s="92" t="s">
        <v>106</v>
      </c>
      <c r="N24" s="26">
        <v>24</v>
      </c>
    </row>
    <row r="25" spans="1:23" s="4" customFormat="1" ht="18" customHeight="1">
      <c r="A25" s="29" t="s">
        <v>50</v>
      </c>
      <c r="B25" s="23" t="s">
        <v>17</v>
      </c>
      <c r="C25" s="158"/>
      <c r="D25" s="165"/>
      <c r="F25" s="27"/>
      <c r="G25" s="164"/>
      <c r="H25" s="169"/>
      <c r="J25" s="97">
        <v>1536394</v>
      </c>
      <c r="K25" s="171"/>
      <c r="L25" s="92" t="s">
        <v>126</v>
      </c>
      <c r="N25" s="40">
        <v>25</v>
      </c>
      <c r="P25" s="10" t="s">
        <v>52</v>
      </c>
      <c r="Q25" s="10" t="s">
        <v>54</v>
      </c>
    </row>
    <row r="26" spans="1:23" s="4" customFormat="1" ht="18" customHeight="1" thickBot="1">
      <c r="A26" s="32" t="s">
        <v>65</v>
      </c>
      <c r="B26" s="33" t="s">
        <v>22</v>
      </c>
      <c r="C26" s="34" t="s">
        <v>0</v>
      </c>
      <c r="D26" s="35" t="s">
        <v>0</v>
      </c>
      <c r="E26" s="36"/>
      <c r="F26" s="34" t="s">
        <v>0</v>
      </c>
      <c r="G26" s="37" t="s">
        <v>0</v>
      </c>
      <c r="H26" s="38" t="s">
        <v>0</v>
      </c>
      <c r="J26" s="39" t="s">
        <v>0</v>
      </c>
      <c r="K26" s="34" t="s">
        <v>0</v>
      </c>
      <c r="L26" s="93" t="s">
        <v>107</v>
      </c>
      <c r="N26" s="72">
        <v>26</v>
      </c>
      <c r="P26" s="19" t="s">
        <v>53</v>
      </c>
      <c r="Q26" s="19" t="s">
        <v>55</v>
      </c>
    </row>
    <row r="27" spans="1:23" s="4" customFormat="1" ht="18" customHeight="1" thickTop="1" thickBot="1">
      <c r="A27" s="29" t="s">
        <v>14</v>
      </c>
      <c r="B27" s="41" t="s">
        <v>1</v>
      </c>
      <c r="C27" s="42"/>
      <c r="D27" s="43" t="s">
        <v>0</v>
      </c>
      <c r="F27" s="28"/>
      <c r="G27" s="28">
        <f>-SUM(G29:G32)</f>
        <v>-21037133</v>
      </c>
      <c r="H27" s="25">
        <f>-SUM(H29:H47)</f>
        <v>-89602610</v>
      </c>
      <c r="J27" s="28">
        <v>79072184</v>
      </c>
      <c r="K27" s="42"/>
      <c r="L27" s="94">
        <f t="shared" ref="L27:L47" si="0">SUM(F27:K27)</f>
        <v>-31567559</v>
      </c>
      <c r="N27" s="44">
        <v>27</v>
      </c>
      <c r="P27" s="25">
        <f>G27+H27+J27</f>
        <v>-31567559</v>
      </c>
      <c r="Q27" s="25">
        <f t="shared" ref="Q27:Q47" si="1">ROUND(L27-P27,0)</f>
        <v>0</v>
      </c>
    </row>
    <row r="28" spans="1:23" s="4" customFormat="1" ht="18" customHeight="1" thickTop="1">
      <c r="A28" s="79" t="s">
        <v>97</v>
      </c>
      <c r="B28" s="41"/>
      <c r="C28" s="42"/>
      <c r="D28" s="64" t="s">
        <v>0</v>
      </c>
      <c r="F28" s="28"/>
      <c r="G28" s="28"/>
      <c r="H28" s="28"/>
      <c r="J28" s="28"/>
      <c r="K28" s="28">
        <f>-SUM('702'!P29:P32)-SUM('703'!P29:P32)</f>
        <v>342778485</v>
      </c>
      <c r="L28" s="28">
        <f t="shared" ref="L28:L33" si="2">SUM(F28:K28)+0.000001</f>
        <v>342778485.00000101</v>
      </c>
      <c r="N28" s="45">
        <v>28</v>
      </c>
      <c r="P28" s="28">
        <v>342778485</v>
      </c>
      <c r="Q28" s="28">
        <f t="shared" si="1"/>
        <v>0</v>
      </c>
    </row>
    <row r="29" spans="1:23" s="4" customFormat="1" ht="18" customHeight="1">
      <c r="A29" s="46" t="s">
        <v>67</v>
      </c>
      <c r="B29" s="47" t="s">
        <v>7</v>
      </c>
      <c r="C29" s="48" t="s">
        <v>0</v>
      </c>
      <c r="D29" s="161" t="s">
        <v>88</v>
      </c>
      <c r="E29" s="36"/>
      <c r="F29" s="49" t="s">
        <v>0</v>
      </c>
      <c r="G29" s="49">
        <v>4817903</v>
      </c>
      <c r="H29" s="49" t="s">
        <v>0</v>
      </c>
      <c r="I29" s="36"/>
      <c r="J29" s="83" t="s">
        <v>0</v>
      </c>
      <c r="K29" s="49" t="s">
        <v>0</v>
      </c>
      <c r="L29" s="49">
        <f t="shared" si="2"/>
        <v>4817903.0000010002</v>
      </c>
      <c r="N29" s="44">
        <v>29</v>
      </c>
      <c r="P29" s="49">
        <v>4817903</v>
      </c>
      <c r="Q29" s="28">
        <f t="shared" si="1"/>
        <v>0</v>
      </c>
    </row>
    <row r="30" spans="1:23" s="4" customFormat="1" ht="18" customHeight="1">
      <c r="A30" s="46" t="s">
        <v>68</v>
      </c>
      <c r="B30" s="47" t="s">
        <v>7</v>
      </c>
      <c r="C30" s="48" t="s">
        <v>0</v>
      </c>
      <c r="D30" s="162"/>
      <c r="E30" s="36"/>
      <c r="F30" s="49" t="s">
        <v>0</v>
      </c>
      <c r="G30" s="49">
        <v>-6834641</v>
      </c>
      <c r="H30" s="49" t="s">
        <v>0</v>
      </c>
      <c r="I30" s="36"/>
      <c r="J30" s="83" t="s">
        <v>0</v>
      </c>
      <c r="K30" s="49" t="s">
        <v>0</v>
      </c>
      <c r="L30" s="49">
        <f t="shared" si="2"/>
        <v>-6834640.9999989998</v>
      </c>
      <c r="N30" s="44">
        <v>30</v>
      </c>
      <c r="P30" s="49">
        <v>-6834641</v>
      </c>
      <c r="Q30" s="28">
        <f t="shared" si="1"/>
        <v>0</v>
      </c>
    </row>
    <row r="31" spans="1:23" s="4" customFormat="1" ht="18" customHeight="1">
      <c r="A31" s="46" t="s">
        <v>69</v>
      </c>
      <c r="B31" s="47" t="s">
        <v>7</v>
      </c>
      <c r="C31" s="48" t="s">
        <v>0</v>
      </c>
      <c r="D31" s="162"/>
      <c r="E31" s="36"/>
      <c r="F31" s="49" t="s">
        <v>0</v>
      </c>
      <c r="G31" s="49">
        <v>22055927</v>
      </c>
      <c r="H31" s="49" t="s">
        <v>0</v>
      </c>
      <c r="I31" s="36"/>
      <c r="J31" s="83" t="s">
        <v>0</v>
      </c>
      <c r="K31" s="49" t="s">
        <v>0</v>
      </c>
      <c r="L31" s="49">
        <f t="shared" si="2"/>
        <v>22055927.000000998</v>
      </c>
      <c r="N31" s="44">
        <v>31</v>
      </c>
      <c r="P31" s="49">
        <v>22055927</v>
      </c>
      <c r="Q31" s="28">
        <f t="shared" si="1"/>
        <v>0</v>
      </c>
    </row>
    <row r="32" spans="1:23" s="4" customFormat="1" ht="18" customHeight="1">
      <c r="A32" s="46" t="s">
        <v>63</v>
      </c>
      <c r="B32" s="47" t="s">
        <v>8</v>
      </c>
      <c r="C32" s="48" t="s">
        <v>0</v>
      </c>
      <c r="D32" s="162"/>
      <c r="E32" s="36"/>
      <c r="F32" s="49" t="s">
        <v>0</v>
      </c>
      <c r="G32" s="49">
        <v>997944</v>
      </c>
      <c r="H32" s="49" t="s">
        <v>0</v>
      </c>
      <c r="I32" s="36"/>
      <c r="J32" s="83" t="s">
        <v>0</v>
      </c>
      <c r="K32" s="49" t="s">
        <v>0</v>
      </c>
      <c r="L32" s="49">
        <f t="shared" si="2"/>
        <v>997944.00000100001</v>
      </c>
      <c r="N32" s="44">
        <v>32</v>
      </c>
      <c r="P32" s="49">
        <v>997944</v>
      </c>
      <c r="Q32" s="28">
        <f>ROUND(L32-P32,0)</f>
        <v>0</v>
      </c>
    </row>
    <row r="33" spans="1:17" s="4" customFormat="1" ht="18" customHeight="1">
      <c r="A33" s="29" t="s">
        <v>66</v>
      </c>
      <c r="B33" s="41" t="s">
        <v>1</v>
      </c>
      <c r="C33" s="42"/>
      <c r="D33" s="162"/>
      <c r="F33" s="28"/>
      <c r="G33" s="28"/>
      <c r="H33" s="74">
        <v>18216629</v>
      </c>
      <c r="J33" s="170" t="s">
        <v>127</v>
      </c>
      <c r="K33" s="170" t="s">
        <v>128</v>
      </c>
      <c r="L33" s="28">
        <f t="shared" si="2"/>
        <v>18216629.000000998</v>
      </c>
      <c r="N33" s="44">
        <v>33</v>
      </c>
      <c r="P33" s="74">
        <v>18216629</v>
      </c>
      <c r="Q33" s="28">
        <f>ROUND(L33-P33,0)</f>
        <v>0</v>
      </c>
    </row>
    <row r="34" spans="1:17" s="4" customFormat="1" ht="18" customHeight="1">
      <c r="A34" s="29" t="s">
        <v>2</v>
      </c>
      <c r="B34" s="41" t="s">
        <v>1</v>
      </c>
      <c r="C34" s="42"/>
      <c r="D34" s="162"/>
      <c r="F34" s="28"/>
      <c r="G34" s="28"/>
      <c r="H34" s="74">
        <v>5038424</v>
      </c>
      <c r="J34" s="170"/>
      <c r="K34" s="170"/>
      <c r="L34" s="28">
        <f t="shared" si="0"/>
        <v>5038424</v>
      </c>
      <c r="N34" s="44">
        <v>34</v>
      </c>
      <c r="P34" s="74">
        <v>5038424</v>
      </c>
      <c r="Q34" s="28">
        <f t="shared" si="1"/>
        <v>0</v>
      </c>
    </row>
    <row r="35" spans="1:17" s="4" customFormat="1" ht="18" customHeight="1">
      <c r="A35" s="29" t="s">
        <v>58</v>
      </c>
      <c r="B35" s="41" t="s">
        <v>1</v>
      </c>
      <c r="C35" s="42"/>
      <c r="D35" s="162"/>
      <c r="F35" s="28"/>
      <c r="G35" s="28"/>
      <c r="H35" s="74">
        <v>24403</v>
      </c>
      <c r="J35" s="170"/>
      <c r="K35" s="170"/>
      <c r="L35" s="28">
        <f t="shared" si="0"/>
        <v>24403</v>
      </c>
      <c r="N35" s="44">
        <v>35</v>
      </c>
      <c r="P35" s="74">
        <v>24403</v>
      </c>
      <c r="Q35" s="28">
        <f t="shared" si="1"/>
        <v>0</v>
      </c>
    </row>
    <row r="36" spans="1:17" s="4" customFormat="1" ht="18" customHeight="1">
      <c r="A36" s="29" t="s">
        <v>3</v>
      </c>
      <c r="B36" s="41" t="s">
        <v>1</v>
      </c>
      <c r="C36" s="42"/>
      <c r="D36" s="162"/>
      <c r="F36" s="28"/>
      <c r="G36" s="28"/>
      <c r="H36" s="74">
        <v>-855989</v>
      </c>
      <c r="J36" s="170"/>
      <c r="K36" s="170"/>
      <c r="L36" s="28">
        <f t="shared" si="0"/>
        <v>-855989</v>
      </c>
      <c r="N36" s="44">
        <v>36</v>
      </c>
      <c r="P36" s="74">
        <v>-855989</v>
      </c>
      <c r="Q36" s="28">
        <f t="shared" si="1"/>
        <v>0</v>
      </c>
    </row>
    <row r="37" spans="1:17" s="4" customFormat="1" ht="18" customHeight="1">
      <c r="A37" s="29" t="s">
        <v>35</v>
      </c>
      <c r="B37" s="41" t="s">
        <v>1</v>
      </c>
      <c r="C37" s="42"/>
      <c r="D37" s="162"/>
      <c r="F37" s="28"/>
      <c r="G37" s="28"/>
      <c r="H37" s="74">
        <v>-74952</v>
      </c>
      <c r="J37" s="170"/>
      <c r="K37" s="170"/>
      <c r="L37" s="28">
        <f t="shared" si="0"/>
        <v>-74952</v>
      </c>
      <c r="N37" s="44">
        <v>37</v>
      </c>
      <c r="P37" s="74">
        <v>-74952</v>
      </c>
      <c r="Q37" s="28">
        <f t="shared" si="1"/>
        <v>0</v>
      </c>
    </row>
    <row r="38" spans="1:17" s="4" customFormat="1" ht="18" customHeight="1">
      <c r="A38" s="29" t="s">
        <v>64</v>
      </c>
      <c r="B38" s="41" t="s">
        <v>4</v>
      </c>
      <c r="C38" s="42"/>
      <c r="D38" s="162"/>
      <c r="F38" s="28"/>
      <c r="G38" s="28"/>
      <c r="H38" s="74">
        <v>41760662</v>
      </c>
      <c r="J38" s="170"/>
      <c r="K38" s="170"/>
      <c r="L38" s="28">
        <f t="shared" si="0"/>
        <v>41760662</v>
      </c>
      <c r="N38" s="44">
        <v>38</v>
      </c>
      <c r="P38" s="74">
        <v>41760662</v>
      </c>
      <c r="Q38" s="28">
        <f t="shared" si="1"/>
        <v>0</v>
      </c>
    </row>
    <row r="39" spans="1:17" s="4" customFormat="1" ht="18" customHeight="1">
      <c r="A39" s="29" t="s">
        <v>5</v>
      </c>
      <c r="B39" s="41" t="s">
        <v>4</v>
      </c>
      <c r="C39" s="42"/>
      <c r="D39" s="162"/>
      <c r="F39" s="28"/>
      <c r="G39" s="28"/>
      <c r="H39" s="74">
        <v>-15905767</v>
      </c>
      <c r="J39" s="170"/>
      <c r="K39" s="170"/>
      <c r="L39" s="28">
        <f t="shared" si="0"/>
        <v>-15905767</v>
      </c>
      <c r="N39" s="44">
        <v>39</v>
      </c>
      <c r="P39" s="74">
        <v>-15905767</v>
      </c>
      <c r="Q39" s="28">
        <f t="shared" si="1"/>
        <v>0</v>
      </c>
    </row>
    <row r="40" spans="1:17" s="4" customFormat="1" ht="18" customHeight="1">
      <c r="A40" s="29" t="s">
        <v>21</v>
      </c>
      <c r="B40" s="41" t="s">
        <v>4</v>
      </c>
      <c r="C40" s="42"/>
      <c r="D40" s="162"/>
      <c r="F40" s="28"/>
      <c r="G40" s="28"/>
      <c r="H40" s="74">
        <v>6882437</v>
      </c>
      <c r="J40" s="170"/>
      <c r="K40" s="170"/>
      <c r="L40" s="28">
        <f t="shared" si="0"/>
        <v>6882437</v>
      </c>
      <c r="N40" s="44">
        <v>40</v>
      </c>
      <c r="P40" s="74">
        <v>6882437</v>
      </c>
      <c r="Q40" s="28">
        <f t="shared" si="1"/>
        <v>0</v>
      </c>
    </row>
    <row r="41" spans="1:17" s="4" customFormat="1" ht="18" customHeight="1">
      <c r="A41" s="29" t="s">
        <v>6</v>
      </c>
      <c r="B41" s="41" t="s">
        <v>4</v>
      </c>
      <c r="C41" s="42"/>
      <c r="D41" s="162"/>
      <c r="F41" s="28"/>
      <c r="G41" s="28"/>
      <c r="H41" s="74">
        <v>26370103</v>
      </c>
      <c r="J41" s="170"/>
      <c r="K41" s="170"/>
      <c r="L41" s="28">
        <f t="shared" si="0"/>
        <v>26370103</v>
      </c>
      <c r="N41" s="44">
        <v>41</v>
      </c>
      <c r="P41" s="74">
        <v>26370103</v>
      </c>
      <c r="Q41" s="28">
        <f t="shared" si="1"/>
        <v>0</v>
      </c>
    </row>
    <row r="42" spans="1:17" s="4" customFormat="1" ht="18" customHeight="1">
      <c r="A42" s="29" t="s">
        <v>59</v>
      </c>
      <c r="B42" s="41" t="s">
        <v>7</v>
      </c>
      <c r="C42" s="42"/>
      <c r="D42" s="162"/>
      <c r="F42" s="28"/>
      <c r="G42" s="28"/>
      <c r="H42" s="74">
        <v>-191733</v>
      </c>
      <c r="J42" s="170"/>
      <c r="K42" s="170"/>
      <c r="L42" s="28">
        <f t="shared" si="0"/>
        <v>-191733</v>
      </c>
      <c r="N42" s="44">
        <v>42</v>
      </c>
      <c r="P42" s="74">
        <v>-191733</v>
      </c>
      <c r="Q42" s="28">
        <f t="shared" si="1"/>
        <v>0</v>
      </c>
    </row>
    <row r="43" spans="1:17" s="4" customFormat="1" ht="18" customHeight="1">
      <c r="A43" s="29" t="s">
        <v>60</v>
      </c>
      <c r="B43" s="41" t="s">
        <v>8</v>
      </c>
      <c r="C43" s="42"/>
      <c r="D43" s="162"/>
      <c r="F43" s="28"/>
      <c r="G43" s="28"/>
      <c r="H43" s="74">
        <v>7938204</v>
      </c>
      <c r="J43" s="170"/>
      <c r="K43" s="170"/>
      <c r="L43" s="28">
        <f t="shared" si="0"/>
        <v>7938204</v>
      </c>
      <c r="N43" s="44">
        <v>43</v>
      </c>
      <c r="P43" s="74">
        <v>7938204</v>
      </c>
      <c r="Q43" s="28">
        <f t="shared" si="1"/>
        <v>0</v>
      </c>
    </row>
    <row r="44" spans="1:17" s="4" customFormat="1" ht="18" customHeight="1">
      <c r="A44" s="29" t="s">
        <v>61</v>
      </c>
      <c r="B44" s="41" t="s">
        <v>7</v>
      </c>
      <c r="C44" s="42"/>
      <c r="D44" s="162"/>
      <c r="F44" s="28"/>
      <c r="G44" s="28"/>
      <c r="H44" s="74">
        <v>-306887</v>
      </c>
      <c r="J44" s="170"/>
      <c r="K44" s="170"/>
      <c r="L44" s="28">
        <f t="shared" si="0"/>
        <v>-306887</v>
      </c>
      <c r="N44" s="44">
        <v>44</v>
      </c>
      <c r="P44" s="74">
        <v>-306887</v>
      </c>
      <c r="Q44" s="28">
        <f t="shared" si="1"/>
        <v>0</v>
      </c>
    </row>
    <row r="45" spans="1:17" s="4" customFormat="1" ht="18" customHeight="1">
      <c r="A45" s="29" t="s">
        <v>62</v>
      </c>
      <c r="B45" s="41" t="s">
        <v>8</v>
      </c>
      <c r="C45" s="42"/>
      <c r="D45" s="162"/>
      <c r="F45" s="28"/>
      <c r="G45" s="28"/>
      <c r="H45" s="74">
        <v>707076</v>
      </c>
      <c r="J45" s="170"/>
      <c r="K45" s="170"/>
      <c r="L45" s="28">
        <f t="shared" si="0"/>
        <v>707076</v>
      </c>
      <c r="N45" s="44">
        <v>45</v>
      </c>
      <c r="P45" s="74">
        <v>707076</v>
      </c>
      <c r="Q45" s="28">
        <f t="shared" si="1"/>
        <v>0</v>
      </c>
    </row>
    <row r="46" spans="1:17" s="4" customFormat="1" ht="18" customHeight="1">
      <c r="A46" s="79" t="s">
        <v>98</v>
      </c>
      <c r="B46" s="41"/>
      <c r="C46" s="42"/>
      <c r="D46" s="64" t="s">
        <v>0</v>
      </c>
      <c r="F46" s="28"/>
      <c r="G46" s="28"/>
      <c r="H46" s="28"/>
      <c r="J46" s="170"/>
      <c r="K46" s="28">
        <f>-K28</f>
        <v>-342778485</v>
      </c>
      <c r="L46" s="28">
        <f>SUM(F46:K46)+0.000001</f>
        <v>-342778484.99999899</v>
      </c>
      <c r="N46" s="45">
        <v>46</v>
      </c>
      <c r="P46" s="28">
        <v>-342778485</v>
      </c>
      <c r="Q46" s="28">
        <f t="shared" si="1"/>
        <v>0</v>
      </c>
    </row>
    <row r="47" spans="1:17" s="4" customFormat="1" ht="18" customHeight="1" thickBot="1">
      <c r="A47" s="52" t="s">
        <v>72</v>
      </c>
      <c r="B47" s="53" t="s">
        <v>9</v>
      </c>
      <c r="C47" s="54"/>
      <c r="D47" s="55" t="s">
        <v>0</v>
      </c>
      <c r="F47" s="56"/>
      <c r="G47" s="56"/>
      <c r="H47" s="56"/>
      <c r="J47" s="56">
        <v>-79072184</v>
      </c>
      <c r="K47" s="56">
        <f>-SUM(K29:K32)</f>
        <v>0</v>
      </c>
      <c r="L47" s="56">
        <f t="shared" si="0"/>
        <v>-79072184</v>
      </c>
      <c r="N47" s="57">
        <v>47</v>
      </c>
      <c r="P47" s="56">
        <f>J47+K47</f>
        <v>-79072184</v>
      </c>
      <c r="Q47" s="56">
        <f t="shared" si="1"/>
        <v>0</v>
      </c>
    </row>
    <row r="48" spans="1:17" s="4" customFormat="1" ht="18" customHeight="1" thickTop="1">
      <c r="A48" s="58" t="s">
        <v>86</v>
      </c>
      <c r="B48" s="59" t="s">
        <v>80</v>
      </c>
      <c r="C48" s="56">
        <f>ROUND(SUM(C26:C47),0)</f>
        <v>0</v>
      </c>
      <c r="D48" s="56">
        <f>ROUND(SUM(D26:D47),0)</f>
        <v>0</v>
      </c>
      <c r="F48" s="56">
        <f>ROUND(SUM(F26:F47),0)</f>
        <v>0</v>
      </c>
      <c r="G48" s="56">
        <f>ROUND(SUM(G26:G47),0)</f>
        <v>0</v>
      </c>
      <c r="H48" s="56">
        <f>ROUND(SUM(H26:H47),0)</f>
        <v>0</v>
      </c>
      <c r="J48" s="56">
        <f>ROUND(SUM(J26:J47),0)</f>
        <v>0</v>
      </c>
      <c r="K48" s="56">
        <f>ROUND(SUM(K26:K47),0)</f>
        <v>0</v>
      </c>
      <c r="L48" s="56">
        <f>ROUND(SUM(L26:L47),0)</f>
        <v>0</v>
      </c>
      <c r="N48" s="6">
        <v>48</v>
      </c>
      <c r="P48" s="56">
        <f>ROUND(SUM(P27:P47),0)</f>
        <v>0</v>
      </c>
      <c r="Q48" s="56">
        <f>ROUND(SUM(Q27:Q47),0)</f>
        <v>0</v>
      </c>
    </row>
    <row r="49" spans="1:23" s="60" customFormat="1" ht="18" customHeight="1">
      <c r="A49" s="1" t="s">
        <v>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61"/>
      <c r="O49" s="4"/>
      <c r="P49" s="4"/>
      <c r="Q49" s="4"/>
      <c r="R49" s="4"/>
      <c r="S49" s="4"/>
      <c r="T49" s="7"/>
      <c r="U49" s="7"/>
      <c r="V49" s="7"/>
      <c r="W49" s="7"/>
    </row>
    <row r="50" spans="1:23" ht="18" customHeight="1">
      <c r="A50" s="1" t="s">
        <v>0</v>
      </c>
    </row>
    <row r="51" spans="1:23" ht="18" customHeight="1">
      <c r="A51" s="1" t="s">
        <v>0</v>
      </c>
    </row>
  </sheetData>
  <mergeCells count="10">
    <mergeCell ref="K6:K25"/>
    <mergeCell ref="L6:L7"/>
    <mergeCell ref="H6:H25"/>
    <mergeCell ref="D29:D45"/>
    <mergeCell ref="K33:K45"/>
    <mergeCell ref="A3:A4"/>
    <mergeCell ref="C6:C25"/>
    <mergeCell ref="D6:D25"/>
    <mergeCell ref="G6:G25"/>
    <mergeCell ref="J33:J46"/>
  </mergeCells>
  <conditionalFormatting sqref="C1:Q1048576">
    <cfRule type="cellIs" dxfId="7" priority="1" operator="equal">
      <formula>0</formula>
    </cfRule>
    <cfRule type="cellIs" dxfId="6" priority="2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763F-6F91-AD45-923F-B9A19160E0C0}">
  <dimension ref="A1:W51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33203125" style="1" customWidth="1"/>
    <col min="2" max="2" width="5.5" style="60" customWidth="1"/>
    <col min="3" max="3" width="12.5" style="4" bestFit="1" customWidth="1"/>
    <col min="4" max="4" width="13.6640625" style="4" bestFit="1" customWidth="1"/>
    <col min="5" max="5" width="3" style="4" customWidth="1"/>
    <col min="6" max="7" width="12.5" style="4" customWidth="1"/>
    <col min="8" max="8" width="12.83203125" style="4" customWidth="1"/>
    <col min="9" max="9" width="3" style="4" customWidth="1"/>
    <col min="10" max="10" width="13.5" style="4" bestFit="1" customWidth="1"/>
    <col min="11" max="11" width="13.5" style="4" customWidth="1"/>
    <col min="12" max="12" width="15.1640625" style="4" customWidth="1"/>
    <col min="13" max="13" width="1.1640625" style="4" customWidth="1"/>
    <col min="14" max="14" width="3.1640625" style="61" bestFit="1" customWidth="1"/>
    <col min="15" max="15" width="1.6640625" style="4" bestFit="1" customWidth="1"/>
    <col min="16" max="17" width="14" style="4" customWidth="1"/>
    <col min="18" max="19" width="14" style="4"/>
    <col min="20" max="16384" width="14" style="7"/>
  </cols>
  <sheetData>
    <row r="1" spans="1:23" ht="17" customHeight="1">
      <c r="A1" s="1" t="s">
        <v>36</v>
      </c>
      <c r="B1" s="2" t="s">
        <v>43</v>
      </c>
      <c r="C1" s="2" t="s">
        <v>46</v>
      </c>
      <c r="D1" s="3" t="s">
        <v>44</v>
      </c>
      <c r="F1" s="3" t="s">
        <v>45</v>
      </c>
      <c r="G1" s="5" t="s">
        <v>81</v>
      </c>
      <c r="H1" s="5" t="s">
        <v>82</v>
      </c>
      <c r="J1" s="3" t="s">
        <v>83</v>
      </c>
      <c r="K1" s="3" t="s">
        <v>84</v>
      </c>
      <c r="L1" s="3" t="s">
        <v>85</v>
      </c>
      <c r="N1" s="6">
        <v>1</v>
      </c>
      <c r="O1" s="4" t="s">
        <v>0</v>
      </c>
    </row>
    <row r="2" spans="1:23" s="4" customFormat="1" ht="17" customHeight="1">
      <c r="A2" s="1" t="s">
        <v>47</v>
      </c>
      <c r="B2" s="8" t="s">
        <v>0</v>
      </c>
      <c r="C2" s="10" t="s">
        <v>0</v>
      </c>
      <c r="D2" s="10" t="s">
        <v>0</v>
      </c>
      <c r="F2" s="65" t="s">
        <v>37</v>
      </c>
      <c r="G2" s="70" t="s">
        <v>90</v>
      </c>
      <c r="H2" s="10" t="s">
        <v>91</v>
      </c>
      <c r="J2" s="10" t="s">
        <v>13</v>
      </c>
      <c r="K2" s="9" t="s">
        <v>13</v>
      </c>
      <c r="L2" s="10" t="s">
        <v>37</v>
      </c>
      <c r="N2" s="11" t="s">
        <v>40</v>
      </c>
      <c r="T2" s="7"/>
      <c r="U2" s="7"/>
      <c r="V2" s="7"/>
      <c r="W2" s="7"/>
    </row>
    <row r="3" spans="1:23" s="4" customFormat="1" ht="17" customHeight="1">
      <c r="A3" s="156" t="s">
        <v>92</v>
      </c>
      <c r="B3" s="12" t="s">
        <v>0</v>
      </c>
      <c r="C3" s="14" t="s">
        <v>0</v>
      </c>
      <c r="D3" s="14" t="s">
        <v>0</v>
      </c>
      <c r="F3" s="66" t="s">
        <v>10</v>
      </c>
      <c r="G3" s="69" t="s">
        <v>89</v>
      </c>
      <c r="H3" s="71" t="s">
        <v>75</v>
      </c>
      <c r="J3" s="101" t="s">
        <v>129</v>
      </c>
      <c r="K3" s="13" t="s">
        <v>71</v>
      </c>
      <c r="L3" s="14" t="s">
        <v>13</v>
      </c>
      <c r="N3" s="11" t="s">
        <v>41</v>
      </c>
      <c r="Q3" s="4">
        <f>COUNTIF(C48:Q48,0)-10</f>
        <v>0</v>
      </c>
      <c r="T3" s="7"/>
      <c r="U3" s="7"/>
      <c r="V3" s="7"/>
      <c r="W3" s="7"/>
    </row>
    <row r="4" spans="1:23" s="4" customFormat="1" ht="17" customHeight="1">
      <c r="A4" s="157"/>
      <c r="B4" s="15" t="s">
        <v>0</v>
      </c>
      <c r="C4" s="62" t="s">
        <v>75</v>
      </c>
      <c r="D4" s="14" t="s">
        <v>75</v>
      </c>
      <c r="F4" s="66" t="s">
        <v>11</v>
      </c>
      <c r="G4" s="63" t="s">
        <v>51</v>
      </c>
      <c r="H4" s="62" t="s">
        <v>51</v>
      </c>
      <c r="J4" s="14" t="s">
        <v>38</v>
      </c>
      <c r="K4" s="13" t="s">
        <v>70</v>
      </c>
      <c r="L4" s="14" t="s">
        <v>11</v>
      </c>
      <c r="N4" s="11" t="s">
        <v>42</v>
      </c>
      <c r="Q4" s="4">
        <f>COUNTIF(Q27:Q48,0)-22</f>
        <v>0</v>
      </c>
      <c r="T4" s="7"/>
      <c r="U4" s="7"/>
      <c r="V4" s="7"/>
      <c r="W4" s="7"/>
    </row>
    <row r="5" spans="1:23" s="4" customFormat="1" ht="17" customHeight="1" thickBot="1">
      <c r="A5" s="16" t="s">
        <v>74</v>
      </c>
      <c r="B5" s="17" t="s">
        <v>73</v>
      </c>
      <c r="C5" s="19" t="s">
        <v>76</v>
      </c>
      <c r="D5" s="19" t="s">
        <v>76</v>
      </c>
      <c r="F5" s="67" t="s">
        <v>12</v>
      </c>
      <c r="G5" s="68" t="s">
        <v>79</v>
      </c>
      <c r="H5" s="19" t="s">
        <v>79</v>
      </c>
      <c r="J5" s="20" t="s">
        <v>39</v>
      </c>
      <c r="K5" s="18" t="s">
        <v>15</v>
      </c>
      <c r="L5" s="19" t="s">
        <v>12</v>
      </c>
      <c r="N5" s="21">
        <v>5</v>
      </c>
      <c r="Q5" s="4">
        <f>SUM(Q27:Q48)</f>
        <v>0</v>
      </c>
      <c r="T5" s="7"/>
      <c r="U5" s="7"/>
      <c r="V5" s="7"/>
      <c r="W5" s="7"/>
    </row>
    <row r="6" spans="1:23" s="4" customFormat="1" ht="18" customHeight="1" thickTop="1">
      <c r="A6" s="22" t="s">
        <v>23</v>
      </c>
      <c r="B6" s="23" t="s">
        <v>20</v>
      </c>
      <c r="C6" s="158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©11/20/2024</v>
      </c>
      <c r="D6" s="165" t="s">
        <v>77</v>
      </c>
      <c r="F6" s="24"/>
      <c r="G6" s="163" t="s">
        <v>87</v>
      </c>
      <c r="H6" s="168" t="s">
        <v>190</v>
      </c>
      <c r="J6" s="25">
        <v>1325392455</v>
      </c>
      <c r="K6" s="166" t="s">
        <v>78</v>
      </c>
      <c r="L6" s="174" t="s">
        <v>117</v>
      </c>
      <c r="N6" s="26">
        <v>6</v>
      </c>
      <c r="T6" s="7"/>
      <c r="U6" s="7"/>
      <c r="V6" s="7"/>
      <c r="W6" s="7"/>
    </row>
    <row r="7" spans="1:23" s="4" customFormat="1" ht="18" customHeight="1">
      <c r="A7" s="22" t="s">
        <v>24</v>
      </c>
      <c r="B7" s="23" t="s">
        <v>19</v>
      </c>
      <c r="C7" s="158"/>
      <c r="D7" s="165"/>
      <c r="F7" s="27"/>
      <c r="G7" s="164"/>
      <c r="H7" s="169"/>
      <c r="J7" s="28">
        <v>-609752445</v>
      </c>
      <c r="K7" s="167"/>
      <c r="L7" s="175"/>
      <c r="N7" s="26">
        <v>7</v>
      </c>
      <c r="T7" s="7"/>
      <c r="U7" s="7"/>
      <c r="V7" s="7"/>
      <c r="W7" s="7"/>
    </row>
    <row r="8" spans="1:23" s="4" customFormat="1" ht="18" customHeight="1">
      <c r="A8" s="29" t="s">
        <v>25</v>
      </c>
      <c r="B8" s="23" t="s">
        <v>19</v>
      </c>
      <c r="C8" s="158"/>
      <c r="D8" s="165"/>
      <c r="F8" s="27"/>
      <c r="G8" s="164"/>
      <c r="H8" s="169"/>
      <c r="J8" s="28">
        <v>-303717624</v>
      </c>
      <c r="K8" s="167"/>
      <c r="L8" s="85" t="s">
        <v>119</v>
      </c>
      <c r="N8" s="26">
        <v>8</v>
      </c>
      <c r="T8" s="7"/>
      <c r="U8" s="7"/>
      <c r="V8" s="7"/>
      <c r="W8" s="7"/>
    </row>
    <row r="9" spans="1:23" s="4" customFormat="1" ht="18" customHeight="1">
      <c r="A9" s="29" t="s">
        <v>26</v>
      </c>
      <c r="B9" s="23" t="s">
        <v>19</v>
      </c>
      <c r="C9" s="158"/>
      <c r="D9" s="165"/>
      <c r="F9" s="27"/>
      <c r="G9" s="164"/>
      <c r="H9" s="169"/>
      <c r="J9" s="28">
        <v>-124695710</v>
      </c>
      <c r="K9" s="167"/>
      <c r="L9" s="86" t="s">
        <v>93</v>
      </c>
      <c r="N9" s="26">
        <v>9</v>
      </c>
      <c r="R9" s="30"/>
      <c r="T9" s="7"/>
      <c r="U9" s="7"/>
      <c r="V9" s="7"/>
      <c r="W9" s="7"/>
    </row>
    <row r="10" spans="1:23" s="4" customFormat="1" ht="18" customHeight="1">
      <c r="A10" s="29" t="s">
        <v>27</v>
      </c>
      <c r="B10" s="23" t="s">
        <v>19</v>
      </c>
      <c r="C10" s="158"/>
      <c r="D10" s="165"/>
      <c r="F10" s="27"/>
      <c r="G10" s="164"/>
      <c r="H10" s="169"/>
      <c r="J10" s="28">
        <v>-26288664</v>
      </c>
      <c r="K10" s="167"/>
      <c r="L10" s="86" t="s">
        <v>118</v>
      </c>
      <c r="N10" s="26">
        <v>10</v>
      </c>
      <c r="R10" s="30"/>
      <c r="T10" s="7"/>
      <c r="U10" s="7"/>
      <c r="V10" s="7"/>
      <c r="W10" s="7"/>
    </row>
    <row r="11" spans="1:23" s="4" customFormat="1" ht="18" customHeight="1">
      <c r="A11" s="29" t="s">
        <v>28</v>
      </c>
      <c r="B11" s="23" t="s">
        <v>19</v>
      </c>
      <c r="C11" s="158"/>
      <c r="D11" s="165"/>
      <c r="E11" s="31"/>
      <c r="F11" s="27"/>
      <c r="G11" s="164"/>
      <c r="H11" s="169"/>
      <c r="I11" s="31"/>
      <c r="J11" s="28">
        <v>-30734031</v>
      </c>
      <c r="K11" s="167"/>
      <c r="L11" s="86" t="s">
        <v>96</v>
      </c>
      <c r="M11" s="31"/>
      <c r="N11" s="26">
        <v>11</v>
      </c>
      <c r="O11" s="31"/>
      <c r="R11" s="30"/>
      <c r="T11" s="7"/>
      <c r="U11" s="7"/>
      <c r="V11" s="7"/>
      <c r="W11" s="7"/>
    </row>
    <row r="12" spans="1:23" s="4" customFormat="1" ht="18" customHeight="1">
      <c r="A12" s="29" t="s">
        <v>33</v>
      </c>
      <c r="B12" s="23" t="s">
        <v>19</v>
      </c>
      <c r="C12" s="158"/>
      <c r="D12" s="165"/>
      <c r="E12" s="31"/>
      <c r="F12" s="27"/>
      <c r="G12" s="164"/>
      <c r="H12" s="169"/>
      <c r="I12" s="31"/>
      <c r="J12" s="28">
        <v>-64277637</v>
      </c>
      <c r="K12" s="167"/>
      <c r="L12" s="86"/>
      <c r="M12" s="31"/>
      <c r="N12" s="26">
        <v>12</v>
      </c>
      <c r="O12" s="31"/>
      <c r="T12" s="7"/>
      <c r="U12" s="7"/>
      <c r="V12" s="7"/>
      <c r="W12" s="7"/>
    </row>
    <row r="13" spans="1:23" s="4" customFormat="1" ht="18" customHeight="1">
      <c r="A13" s="29" t="s">
        <v>29</v>
      </c>
      <c r="B13" s="23" t="s">
        <v>19</v>
      </c>
      <c r="C13" s="158"/>
      <c r="D13" s="165"/>
      <c r="F13" s="27"/>
      <c r="G13" s="164"/>
      <c r="H13" s="169"/>
      <c r="J13" s="28">
        <v>-37735070</v>
      </c>
      <c r="K13" s="167"/>
      <c r="L13" s="87" t="s">
        <v>120</v>
      </c>
      <c r="N13" s="26">
        <v>13</v>
      </c>
      <c r="T13" s="7"/>
      <c r="U13" s="7"/>
      <c r="V13" s="7"/>
      <c r="W13" s="7"/>
    </row>
    <row r="14" spans="1:23" s="4" customFormat="1" ht="18" customHeight="1">
      <c r="A14" s="29" t="s">
        <v>34</v>
      </c>
      <c r="B14" s="23" t="s">
        <v>19</v>
      </c>
      <c r="C14" s="158"/>
      <c r="D14" s="165"/>
      <c r="F14" s="27"/>
      <c r="G14" s="164"/>
      <c r="H14" s="169"/>
      <c r="J14" s="28">
        <v>-12851412</v>
      </c>
      <c r="K14" s="167"/>
      <c r="L14" s="87" t="s">
        <v>122</v>
      </c>
      <c r="N14" s="26">
        <v>14</v>
      </c>
      <c r="T14" s="7"/>
      <c r="U14" s="7"/>
      <c r="V14" s="7"/>
      <c r="W14" s="7"/>
    </row>
    <row r="15" spans="1:23" s="4" customFormat="1" ht="18" customHeight="1">
      <c r="A15" s="29" t="s">
        <v>30</v>
      </c>
      <c r="B15" s="23" t="s">
        <v>19</v>
      </c>
      <c r="C15" s="158"/>
      <c r="D15" s="165"/>
      <c r="F15" s="27"/>
      <c r="G15" s="164"/>
      <c r="H15" s="169"/>
      <c r="J15" s="28">
        <v>-101770767</v>
      </c>
      <c r="K15" s="167"/>
      <c r="L15" s="87" t="s">
        <v>123</v>
      </c>
      <c r="N15" s="26">
        <v>15</v>
      </c>
      <c r="T15" s="7"/>
      <c r="U15" s="7"/>
      <c r="V15" s="7"/>
      <c r="W15" s="7"/>
    </row>
    <row r="16" spans="1:23" s="4" customFormat="1" ht="18" customHeight="1">
      <c r="A16" s="29" t="s">
        <v>31</v>
      </c>
      <c r="B16" s="23" t="s">
        <v>17</v>
      </c>
      <c r="C16" s="158"/>
      <c r="D16" s="165"/>
      <c r="F16" s="27"/>
      <c r="G16" s="164"/>
      <c r="H16" s="169"/>
      <c r="J16" s="28">
        <v>45645609</v>
      </c>
      <c r="K16" s="167"/>
      <c r="L16" s="87" t="s">
        <v>94</v>
      </c>
      <c r="N16" s="26">
        <v>16</v>
      </c>
      <c r="T16" s="7"/>
      <c r="U16" s="7"/>
      <c r="V16" s="7"/>
      <c r="W16" s="7"/>
    </row>
    <row r="17" spans="1:23" s="4" customFormat="1" ht="18" customHeight="1">
      <c r="A17" s="29" t="s">
        <v>16</v>
      </c>
      <c r="B17" s="23" t="s">
        <v>17</v>
      </c>
      <c r="C17" s="158"/>
      <c r="D17" s="165"/>
      <c r="F17" s="27"/>
      <c r="G17" s="164"/>
      <c r="H17" s="169"/>
      <c r="J17" s="28">
        <v>11327598</v>
      </c>
      <c r="K17" s="167"/>
      <c r="L17" s="87" t="s">
        <v>121</v>
      </c>
      <c r="N17" s="26">
        <v>17</v>
      </c>
      <c r="T17" s="7"/>
      <c r="U17" s="7"/>
      <c r="V17" s="7"/>
      <c r="W17" s="7"/>
    </row>
    <row r="18" spans="1:23" s="4" customFormat="1" ht="18" customHeight="1">
      <c r="A18" s="29" t="s">
        <v>32</v>
      </c>
      <c r="B18" s="23" t="s">
        <v>17</v>
      </c>
      <c r="C18" s="158"/>
      <c r="D18" s="165"/>
      <c r="F18" s="27"/>
      <c r="G18" s="164"/>
      <c r="H18" s="169"/>
      <c r="J18" s="28">
        <v>-4173291</v>
      </c>
      <c r="K18" s="167"/>
      <c r="L18" s="87" t="s">
        <v>124</v>
      </c>
      <c r="N18" s="26">
        <v>18</v>
      </c>
      <c r="T18" s="7"/>
      <c r="U18" s="7"/>
      <c r="V18" s="7"/>
      <c r="W18" s="7"/>
    </row>
    <row r="19" spans="1:23" s="4" customFormat="1" ht="18" customHeight="1">
      <c r="A19" s="29" t="s">
        <v>48</v>
      </c>
      <c r="B19" s="23" t="s">
        <v>17</v>
      </c>
      <c r="C19" s="158"/>
      <c r="D19" s="165"/>
      <c r="F19" s="27"/>
      <c r="G19" s="164"/>
      <c r="H19" s="169"/>
      <c r="J19" s="28">
        <v>3294200</v>
      </c>
      <c r="K19" s="167"/>
      <c r="L19" s="87" t="s">
        <v>109</v>
      </c>
      <c r="N19" s="26">
        <v>19</v>
      </c>
      <c r="T19" s="7"/>
      <c r="U19" s="7"/>
      <c r="V19" s="7"/>
      <c r="W19" s="7"/>
    </row>
    <row r="20" spans="1:23" s="4" customFormat="1" ht="18" customHeight="1">
      <c r="A20" s="29" t="s">
        <v>57</v>
      </c>
      <c r="B20" s="23" t="s">
        <v>17</v>
      </c>
      <c r="C20" s="158"/>
      <c r="D20" s="165"/>
      <c r="F20" s="27"/>
      <c r="G20" s="164"/>
      <c r="H20" s="169"/>
      <c r="J20" s="28">
        <v>8564140</v>
      </c>
      <c r="K20" s="167"/>
      <c r="L20" s="87" t="s">
        <v>125</v>
      </c>
      <c r="N20" s="26">
        <v>20</v>
      </c>
      <c r="T20" s="7"/>
      <c r="U20" s="7"/>
      <c r="V20" s="7"/>
      <c r="W20" s="7"/>
    </row>
    <row r="21" spans="1:23" s="4" customFormat="1" ht="18" customHeight="1">
      <c r="A21" s="29" t="s">
        <v>48</v>
      </c>
      <c r="B21" s="23" t="s">
        <v>17</v>
      </c>
      <c r="C21" s="158"/>
      <c r="D21" s="165"/>
      <c r="F21" s="27"/>
      <c r="G21" s="164"/>
      <c r="H21" s="169"/>
      <c r="J21" s="28">
        <v>-3294200</v>
      </c>
      <c r="K21" s="167"/>
      <c r="L21" s="86"/>
      <c r="N21" s="26">
        <v>21</v>
      </c>
      <c r="T21" s="7"/>
      <c r="U21" s="7"/>
      <c r="V21" s="7"/>
      <c r="W21" s="7"/>
    </row>
    <row r="22" spans="1:23" s="4" customFormat="1" ht="18" customHeight="1">
      <c r="A22" s="29" t="s">
        <v>49</v>
      </c>
      <c r="B22" s="23" t="s">
        <v>17</v>
      </c>
      <c r="C22" s="158"/>
      <c r="D22" s="165"/>
      <c r="F22" s="27"/>
      <c r="G22" s="164"/>
      <c r="H22" s="169"/>
      <c r="J22" s="28">
        <v>-1587595</v>
      </c>
      <c r="K22" s="167"/>
      <c r="L22" s="149" t="s">
        <v>205</v>
      </c>
      <c r="N22" s="26">
        <v>22</v>
      </c>
      <c r="T22" s="7"/>
      <c r="U22" s="7"/>
      <c r="V22" s="7"/>
      <c r="W22" s="7"/>
    </row>
    <row r="23" spans="1:23" s="4" customFormat="1" ht="18" customHeight="1">
      <c r="A23" s="29" t="s">
        <v>18</v>
      </c>
      <c r="B23" s="23" t="s">
        <v>17</v>
      </c>
      <c r="C23" s="158"/>
      <c r="D23" s="165"/>
      <c r="F23" s="27"/>
      <c r="G23" s="164"/>
      <c r="H23" s="169"/>
      <c r="J23" s="28">
        <v>4165234</v>
      </c>
      <c r="K23" s="167"/>
      <c r="L23" s="149" t="s">
        <v>202</v>
      </c>
      <c r="N23" s="26">
        <v>23</v>
      </c>
      <c r="T23" s="7"/>
      <c r="U23" s="7"/>
      <c r="V23" s="7"/>
      <c r="W23" s="7"/>
    </row>
    <row r="24" spans="1:23" s="4" customFormat="1" ht="18" customHeight="1">
      <c r="A24" s="29" t="s">
        <v>56</v>
      </c>
      <c r="B24" s="23" t="s">
        <v>17</v>
      </c>
      <c r="C24" s="158"/>
      <c r="D24" s="165"/>
      <c r="F24" s="27"/>
      <c r="G24" s="164"/>
      <c r="H24" s="169"/>
      <c r="J24" s="28">
        <v>25000</v>
      </c>
      <c r="K24" s="167"/>
      <c r="L24" s="149" t="s">
        <v>203</v>
      </c>
      <c r="N24" s="26">
        <v>24</v>
      </c>
    </row>
    <row r="25" spans="1:23" s="4" customFormat="1" ht="18" customHeight="1">
      <c r="A25" s="29" t="s">
        <v>50</v>
      </c>
      <c r="B25" s="23" t="s">
        <v>17</v>
      </c>
      <c r="C25" s="158"/>
      <c r="D25" s="165"/>
      <c r="F25" s="27"/>
      <c r="G25" s="164"/>
      <c r="H25" s="169"/>
      <c r="J25" s="28">
        <v>1536394</v>
      </c>
      <c r="K25" s="167"/>
      <c r="L25" s="149" t="s">
        <v>204</v>
      </c>
      <c r="N25" s="40">
        <v>25</v>
      </c>
      <c r="P25" s="10" t="s">
        <v>52</v>
      </c>
      <c r="Q25" s="10" t="s">
        <v>54</v>
      </c>
    </row>
    <row r="26" spans="1:23" s="4" customFormat="1" ht="18" customHeight="1" thickBot="1">
      <c r="A26" s="32" t="s">
        <v>65</v>
      </c>
      <c r="B26" s="33" t="s">
        <v>22</v>
      </c>
      <c r="C26" s="34" t="s">
        <v>0</v>
      </c>
      <c r="D26" s="35" t="s">
        <v>0</v>
      </c>
      <c r="E26" s="36"/>
      <c r="F26" s="48" t="s">
        <v>0</v>
      </c>
      <c r="G26" s="37" t="s">
        <v>0</v>
      </c>
      <c r="H26" s="88" t="s">
        <v>0</v>
      </c>
      <c r="J26" s="39" t="s">
        <v>0</v>
      </c>
      <c r="K26" s="39" t="s">
        <v>0</v>
      </c>
      <c r="L26" s="38" t="s">
        <v>0</v>
      </c>
      <c r="N26" s="72">
        <v>26</v>
      </c>
      <c r="P26" s="19" t="s">
        <v>53</v>
      </c>
      <c r="Q26" s="19" t="s">
        <v>55</v>
      </c>
    </row>
    <row r="27" spans="1:23" s="4" customFormat="1" ht="18" customHeight="1" thickTop="1">
      <c r="A27" s="29" t="s">
        <v>14</v>
      </c>
      <c r="B27" s="41" t="s">
        <v>1</v>
      </c>
      <c r="C27" s="42">
        <f>IFERROR('702'!C27*1,0)+IFERROR('703'!C27*1,0)</f>
        <v>129320545</v>
      </c>
      <c r="D27" s="43" t="s">
        <v>0</v>
      </c>
      <c r="F27" s="25">
        <f>IFERROR('702'!F27*1,0)+IFERROR('703'!F27*1,0)</f>
        <v>129320545</v>
      </c>
      <c r="G27" s="28">
        <f>IFERROR('702'!G27*1,0)+IFERROR('703'!G27*1,0)</f>
        <v>-21037133</v>
      </c>
      <c r="H27" s="25">
        <f>IFERROR('702'!H27*1,0)+IFERROR('703'!H27*1,0)</f>
        <v>-89602610</v>
      </c>
      <c r="J27" s="131">
        <f>IFERROR('702'!J27*1,0)+IFERROR('703'!J27*1,0)</f>
        <v>79072184</v>
      </c>
      <c r="K27" s="42">
        <f>IFERROR('702'!K27*1,0)+IFERROR('703'!K27*1,0)</f>
        <v>0</v>
      </c>
      <c r="L27" s="25">
        <f t="shared" ref="L27:L47" si="0">SUM(F27:K27)</f>
        <v>97752986</v>
      </c>
      <c r="N27" s="44">
        <v>27</v>
      </c>
      <c r="P27" s="25">
        <v>97752986</v>
      </c>
      <c r="Q27" s="25">
        <f t="shared" ref="Q27:Q47" si="1">ROUND(L27-P27,0)</f>
        <v>0</v>
      </c>
    </row>
    <row r="28" spans="1:23" s="4" customFormat="1" ht="18" customHeight="1">
      <c r="A28" s="79" t="s">
        <v>97</v>
      </c>
      <c r="B28" s="41"/>
      <c r="C28" s="42">
        <f>IFERROR('702'!C28*1,0)+IFERROR('703'!C28*1,0)</f>
        <v>0</v>
      </c>
      <c r="D28" s="64">
        <f>IFERROR('702'!D28*1,0)+IFERROR('703'!D28*1,0)</f>
        <v>363815618</v>
      </c>
      <c r="F28" s="28">
        <f>IFERROR('702'!F28*1,0)+IFERROR('703'!F28*1,0)</f>
        <v>363815618</v>
      </c>
      <c r="G28" s="28">
        <f>IFERROR('702'!G28*1,0)+IFERROR('703'!G28*1,0)</f>
        <v>-363815618</v>
      </c>
      <c r="H28" s="28">
        <f>IFERROR('702'!H28*1,0)+IFERROR('703'!H28*1,0)</f>
        <v>0</v>
      </c>
      <c r="J28" s="42">
        <f>IFERROR('702'!J28*1,0)+IFERROR('703'!J28*1,0)</f>
        <v>0</v>
      </c>
      <c r="K28" s="131">
        <f>IFERROR('702'!K28*1,0)+IFERROR('703'!K28*1,0)</f>
        <v>342778485</v>
      </c>
      <c r="L28" s="28">
        <f t="shared" ref="L28:L33" si="2">SUM(F28:K28)+0.000001</f>
        <v>342778485.00000101</v>
      </c>
      <c r="N28" s="45">
        <v>28</v>
      </c>
      <c r="P28" s="28">
        <v>342778485</v>
      </c>
      <c r="Q28" s="28">
        <f t="shared" si="1"/>
        <v>0</v>
      </c>
    </row>
    <row r="29" spans="1:23" s="4" customFormat="1" ht="18" customHeight="1">
      <c r="A29" s="46" t="s">
        <v>67</v>
      </c>
      <c r="B29" s="47" t="s">
        <v>7</v>
      </c>
      <c r="C29" s="48">
        <f>IFERROR('702'!C29*1,0)+IFERROR('703'!C29*1,0)</f>
        <v>-110319237</v>
      </c>
      <c r="D29" s="161" t="s">
        <v>88</v>
      </c>
      <c r="E29" s="36"/>
      <c r="F29" s="49">
        <f>IFERROR('702'!F29*1,0)+IFERROR('703'!F29*1,0)</f>
        <v>-110319237</v>
      </c>
      <c r="G29" s="49">
        <f>IFERROR('702'!G29*1,0)+IFERROR('703'!G29*1,0)</f>
        <v>4817903</v>
      </c>
      <c r="H29" s="49">
        <f>IFERROR('702'!H29*1,0)+IFERROR('703'!H29*1,0)+0.000001</f>
        <v>9.9999999999999995E-7</v>
      </c>
      <c r="I29" s="36"/>
      <c r="J29" s="49">
        <f>IFERROR('702'!J29*1,0)+IFERROR('703'!J29*1,0)+0.000001</f>
        <v>9.9999999999999995E-7</v>
      </c>
      <c r="K29" s="49">
        <f>IFERROR('702'!K29*1,0)+IFERROR('703'!K29*1,0)+0.000001</f>
        <v>9.9999999999999995E-7</v>
      </c>
      <c r="L29" s="49">
        <f t="shared" si="2"/>
        <v>-105501333.99999601</v>
      </c>
      <c r="N29" s="44">
        <v>29</v>
      </c>
      <c r="P29" s="49">
        <v>-105501334</v>
      </c>
      <c r="Q29" s="28">
        <f t="shared" si="1"/>
        <v>0</v>
      </c>
    </row>
    <row r="30" spans="1:23" s="4" customFormat="1" ht="18" customHeight="1">
      <c r="A30" s="46" t="s">
        <v>68</v>
      </c>
      <c r="B30" s="47" t="s">
        <v>7</v>
      </c>
      <c r="C30" s="48">
        <f>IFERROR('702'!C30*1,0)+IFERROR('703'!C30*1,0)</f>
        <v>-119583521</v>
      </c>
      <c r="D30" s="162"/>
      <c r="E30" s="36"/>
      <c r="F30" s="49">
        <f>IFERROR('702'!F30*1,0)+IFERROR('703'!F30*1,0)</f>
        <v>-119583521</v>
      </c>
      <c r="G30" s="49">
        <f>IFERROR('702'!G30*1,0)+IFERROR('703'!G30*1,0)</f>
        <v>-6834641</v>
      </c>
      <c r="H30" s="49">
        <f>IFERROR('702'!H30*1,0)+IFERROR('703'!H30*1,0)+0.000001</f>
        <v>9.9999999999999995E-7</v>
      </c>
      <c r="I30" s="36"/>
      <c r="J30" s="49">
        <f>IFERROR('702'!J30*1,0)+IFERROR('703'!J30*1,0)+0.000001</f>
        <v>9.9999999999999995E-7</v>
      </c>
      <c r="K30" s="49">
        <f>IFERROR('702'!K30*1,0)+IFERROR('703'!K30*1,0)+0.000001</f>
        <v>9.9999999999999995E-7</v>
      </c>
      <c r="L30" s="49">
        <f t="shared" si="2"/>
        <v>-126418161.99999601</v>
      </c>
      <c r="N30" s="44">
        <v>30</v>
      </c>
      <c r="P30" s="49">
        <v>-126418162</v>
      </c>
      <c r="Q30" s="28">
        <f t="shared" si="1"/>
        <v>0</v>
      </c>
    </row>
    <row r="31" spans="1:23" s="4" customFormat="1" ht="18" customHeight="1">
      <c r="A31" s="46" t="s">
        <v>69</v>
      </c>
      <c r="B31" s="47" t="s">
        <v>7</v>
      </c>
      <c r="C31" s="48">
        <f>IFERROR('702'!C31*1,0)+IFERROR('703'!C31*1,0)</f>
        <v>-58927767</v>
      </c>
      <c r="D31" s="162"/>
      <c r="E31" s="36"/>
      <c r="F31" s="49">
        <f>IFERROR('702'!F31*1,0)+IFERROR('703'!F31*1,0)</f>
        <v>-58927767</v>
      </c>
      <c r="G31" s="49">
        <f>IFERROR('702'!G31*1,0)+IFERROR('703'!G31*1,0)</f>
        <v>22055927</v>
      </c>
      <c r="H31" s="49">
        <f>IFERROR('702'!H31*1,0)+IFERROR('703'!H31*1,0)+0.000001</f>
        <v>9.9999999999999995E-7</v>
      </c>
      <c r="I31" s="36"/>
      <c r="J31" s="49">
        <f>IFERROR('702'!J31*1,0)+IFERROR('703'!J31*1,0)+0.000001</f>
        <v>9.9999999999999995E-7</v>
      </c>
      <c r="K31" s="49">
        <f>IFERROR('702'!K31*1,0)+IFERROR('703'!K31*1,0)+0.000001</f>
        <v>9.9999999999999995E-7</v>
      </c>
      <c r="L31" s="49">
        <f t="shared" si="2"/>
        <v>-36871839.999996006</v>
      </c>
      <c r="N31" s="44">
        <v>31</v>
      </c>
      <c r="P31" s="49">
        <v>-36871840</v>
      </c>
      <c r="Q31" s="28">
        <f t="shared" si="1"/>
        <v>0</v>
      </c>
    </row>
    <row r="32" spans="1:23" s="4" customFormat="1" ht="18" customHeight="1">
      <c r="A32" s="46" t="s">
        <v>63</v>
      </c>
      <c r="B32" s="47" t="s">
        <v>8</v>
      </c>
      <c r="C32" s="48">
        <f>IFERROR('702'!C32*1,0)+IFERROR('703'!C32*1,0)</f>
        <v>-74985093</v>
      </c>
      <c r="D32" s="162"/>
      <c r="E32" s="36"/>
      <c r="F32" s="49">
        <f>IFERROR('702'!F32*1,0)+IFERROR('703'!F32*1,0)</f>
        <v>-74985093</v>
      </c>
      <c r="G32" s="49">
        <f>IFERROR('702'!G32*1,0)+IFERROR('703'!G32*1,0)</f>
        <v>997944</v>
      </c>
      <c r="H32" s="49">
        <f>IFERROR('702'!H32*1,0)+IFERROR('703'!H32*1,0)+0.000001</f>
        <v>9.9999999999999995E-7</v>
      </c>
      <c r="I32" s="36"/>
      <c r="J32" s="49">
        <f>IFERROR('702'!J32*1,0)+IFERROR('703'!J32*1,0)+0.000001</f>
        <v>9.9999999999999995E-7</v>
      </c>
      <c r="K32" s="49">
        <f>IFERROR('702'!K32*1,0)+IFERROR('703'!K32*1,0)+0.000001</f>
        <v>9.9999999999999995E-7</v>
      </c>
      <c r="L32" s="49">
        <f t="shared" si="2"/>
        <v>-73987148.999996006</v>
      </c>
      <c r="N32" s="44">
        <v>32</v>
      </c>
      <c r="P32" s="49">
        <v>-73987149</v>
      </c>
      <c r="Q32" s="28">
        <f>ROUND(L32-P32,0)</f>
        <v>0</v>
      </c>
    </row>
    <row r="33" spans="1:17" s="4" customFormat="1" ht="18" customHeight="1">
      <c r="A33" s="29" t="s">
        <v>66</v>
      </c>
      <c r="B33" s="41" t="s">
        <v>1</v>
      </c>
      <c r="C33" s="42">
        <f>IFERROR('702'!C33*1,0)+IFERROR('703'!C33*1,0)</f>
        <v>126713524</v>
      </c>
      <c r="D33" s="162"/>
      <c r="F33" s="28">
        <f>IFERROR('702'!F33*1,0)+IFERROR('703'!F33*1,0)</f>
        <v>126713524</v>
      </c>
      <c r="G33" s="28">
        <f>IFERROR('702'!G33*1,0)+IFERROR('703'!G33*1,0)</f>
        <v>0</v>
      </c>
      <c r="H33" s="28">
        <f>IFERROR('702'!H33*1,0)+IFERROR('703'!H33*1,0)</f>
        <v>18216629</v>
      </c>
      <c r="J33" s="42">
        <f>IFERROR('702'!J33*1,0)+IFERROR('703'!J33*1,0)</f>
        <v>0</v>
      </c>
      <c r="K33" s="42">
        <f>IFERROR('702'!K33*1,0)+IFERROR('703'!K33*1,0)</f>
        <v>0</v>
      </c>
      <c r="L33" s="28">
        <f t="shared" si="2"/>
        <v>144930153.00000101</v>
      </c>
      <c r="N33" s="44">
        <v>33</v>
      </c>
      <c r="P33" s="28">
        <v>144930153</v>
      </c>
      <c r="Q33" s="28">
        <f>ROUND(L33-P33,0)</f>
        <v>0</v>
      </c>
    </row>
    <row r="34" spans="1:17" s="4" customFormat="1" ht="18" customHeight="1">
      <c r="A34" s="29" t="s">
        <v>2</v>
      </c>
      <c r="B34" s="41" t="s">
        <v>1</v>
      </c>
      <c r="C34" s="42">
        <f>IFERROR('702'!C34*1,0)+IFERROR('703'!C34*1,0)</f>
        <v>99030</v>
      </c>
      <c r="D34" s="162"/>
      <c r="F34" s="28">
        <f>IFERROR('702'!F34*1,0)+IFERROR('703'!F34*1,0)</f>
        <v>99030</v>
      </c>
      <c r="G34" s="28">
        <f>IFERROR('702'!G34*1,0)+IFERROR('703'!G34*1,0)</f>
        <v>0</v>
      </c>
      <c r="H34" s="28">
        <f>IFERROR('702'!H34*1,0)+IFERROR('703'!H34*1,0)</f>
        <v>5038424</v>
      </c>
      <c r="J34" s="42">
        <f>IFERROR('702'!J34*1,0)+IFERROR('703'!J34*1,0)</f>
        <v>0</v>
      </c>
      <c r="K34" s="42">
        <f>IFERROR('702'!K34*1,0)+IFERROR('703'!K34*1,0)</f>
        <v>0</v>
      </c>
      <c r="L34" s="28">
        <f t="shared" si="0"/>
        <v>5137454</v>
      </c>
      <c r="N34" s="44">
        <v>34</v>
      </c>
      <c r="P34" s="28">
        <v>5137454</v>
      </c>
      <c r="Q34" s="28">
        <f t="shared" si="1"/>
        <v>0</v>
      </c>
    </row>
    <row r="35" spans="1:17" s="4" customFormat="1" ht="18" customHeight="1">
      <c r="A35" s="29" t="s">
        <v>58</v>
      </c>
      <c r="B35" s="41" t="s">
        <v>1</v>
      </c>
      <c r="C35" s="42">
        <f>IFERROR('702'!C35*1,0)+IFERROR('703'!C35*1,0)</f>
        <v>4585787</v>
      </c>
      <c r="D35" s="162"/>
      <c r="F35" s="28">
        <f>IFERROR('702'!F35*1,0)+IFERROR('703'!F35*1,0)</f>
        <v>4585787</v>
      </c>
      <c r="G35" s="28">
        <f>IFERROR('702'!G35*1,0)+IFERROR('703'!G35*1,0)</f>
        <v>0</v>
      </c>
      <c r="H35" s="28">
        <f>IFERROR('702'!H35*1,0)+IFERROR('703'!H35*1,0)</f>
        <v>24403</v>
      </c>
      <c r="J35" s="42">
        <f>IFERROR('702'!J35*1,0)+IFERROR('703'!J35*1,0)</f>
        <v>0</v>
      </c>
      <c r="K35" s="42">
        <f>IFERROR('702'!K35*1,0)+IFERROR('703'!K35*1,0)</f>
        <v>0</v>
      </c>
      <c r="L35" s="28">
        <f t="shared" si="0"/>
        <v>4610190</v>
      </c>
      <c r="N35" s="44">
        <v>35</v>
      </c>
      <c r="P35" s="28">
        <v>4610190</v>
      </c>
      <c r="Q35" s="28">
        <f t="shared" si="1"/>
        <v>0</v>
      </c>
    </row>
    <row r="36" spans="1:17" s="4" customFormat="1" ht="18" customHeight="1">
      <c r="A36" s="29" t="s">
        <v>3</v>
      </c>
      <c r="B36" s="41" t="s">
        <v>1</v>
      </c>
      <c r="C36" s="42">
        <f>IFERROR('702'!C36*1,0)+IFERROR('703'!C36*1,0)</f>
        <v>26762117</v>
      </c>
      <c r="D36" s="162"/>
      <c r="F36" s="28">
        <f>IFERROR('702'!F36*1,0)+IFERROR('703'!F36*1,0)</f>
        <v>26762117</v>
      </c>
      <c r="G36" s="28">
        <f>IFERROR('702'!G36*1,0)+IFERROR('703'!G36*1,0)</f>
        <v>0</v>
      </c>
      <c r="H36" s="28">
        <f>IFERROR('702'!H36*1,0)+IFERROR('703'!H36*1,0)</f>
        <v>-855989</v>
      </c>
      <c r="J36" s="42">
        <f>IFERROR('702'!J36*1,0)+IFERROR('703'!J36*1,0)</f>
        <v>0</v>
      </c>
      <c r="K36" s="42">
        <f>IFERROR('702'!K36*1,0)+IFERROR('703'!K36*1,0)</f>
        <v>0</v>
      </c>
      <c r="L36" s="28">
        <f t="shared" si="0"/>
        <v>25906128</v>
      </c>
      <c r="N36" s="44">
        <v>36</v>
      </c>
      <c r="P36" s="28">
        <v>25906128</v>
      </c>
      <c r="Q36" s="28">
        <f t="shared" si="1"/>
        <v>0</v>
      </c>
    </row>
    <row r="37" spans="1:17" s="4" customFormat="1" ht="18" customHeight="1">
      <c r="A37" s="29" t="s">
        <v>35</v>
      </c>
      <c r="B37" s="41" t="s">
        <v>1</v>
      </c>
      <c r="C37" s="42">
        <f>IFERROR('702'!C37*1,0)+IFERROR('703'!C37*1,0)</f>
        <v>66337512</v>
      </c>
      <c r="D37" s="162"/>
      <c r="F37" s="28">
        <f>IFERROR('702'!F37*1,0)+IFERROR('703'!F37*1,0)</f>
        <v>66337512</v>
      </c>
      <c r="G37" s="28">
        <f>IFERROR('702'!G37*1,0)+IFERROR('703'!G37*1,0)</f>
        <v>0</v>
      </c>
      <c r="H37" s="28">
        <f>IFERROR('702'!H37*1,0)+IFERROR('703'!H37*1,0)</f>
        <v>-74952</v>
      </c>
      <c r="J37" s="42">
        <f>IFERROR('702'!J37*1,0)+IFERROR('703'!J37*1,0)</f>
        <v>0</v>
      </c>
      <c r="K37" s="42">
        <f>IFERROR('702'!K37*1,0)+IFERROR('703'!K37*1,0)</f>
        <v>0</v>
      </c>
      <c r="L37" s="28">
        <f t="shared" si="0"/>
        <v>66262560</v>
      </c>
      <c r="N37" s="44">
        <v>37</v>
      </c>
      <c r="P37" s="28">
        <v>66262560</v>
      </c>
      <c r="Q37" s="28">
        <f t="shared" si="1"/>
        <v>0</v>
      </c>
    </row>
    <row r="38" spans="1:17" s="4" customFormat="1" ht="18" customHeight="1">
      <c r="A38" s="29" t="s">
        <v>64</v>
      </c>
      <c r="B38" s="41" t="s">
        <v>4</v>
      </c>
      <c r="C38" s="42">
        <f>IFERROR('702'!C38*1,0)+IFERROR('703'!C38*1,0)</f>
        <v>745368255</v>
      </c>
      <c r="D38" s="162"/>
      <c r="F38" s="28">
        <f>IFERROR('702'!F38*1,0)+IFERROR('703'!F38*1,0)</f>
        <v>745368255</v>
      </c>
      <c r="G38" s="28">
        <f>IFERROR('702'!G38*1,0)+IFERROR('703'!G38*1,0)</f>
        <v>0</v>
      </c>
      <c r="H38" s="28">
        <f>IFERROR('702'!H38*1,0)+IFERROR('703'!H38*1,0)</f>
        <v>41760662</v>
      </c>
      <c r="J38" s="42">
        <f>IFERROR('702'!J38*1,0)+IFERROR('703'!J38*1,0)</f>
        <v>0</v>
      </c>
      <c r="K38" s="42">
        <f>IFERROR('702'!K38*1,0)+IFERROR('703'!K38*1,0)</f>
        <v>0</v>
      </c>
      <c r="L38" s="28">
        <f t="shared" si="0"/>
        <v>787128917</v>
      </c>
      <c r="N38" s="44">
        <v>38</v>
      </c>
      <c r="P38" s="28">
        <v>787128917</v>
      </c>
      <c r="Q38" s="28">
        <f t="shared" si="1"/>
        <v>0</v>
      </c>
    </row>
    <row r="39" spans="1:17" s="4" customFormat="1" ht="18" customHeight="1">
      <c r="A39" s="29" t="s">
        <v>5</v>
      </c>
      <c r="B39" s="41" t="s">
        <v>4</v>
      </c>
      <c r="C39" s="42">
        <f>IFERROR('702'!C39*1,0)+IFERROR('703'!C39*1,0)</f>
        <v>546374339</v>
      </c>
      <c r="D39" s="162"/>
      <c r="F39" s="28">
        <f>IFERROR('702'!F39*1,0)+IFERROR('703'!F39*1,0)</f>
        <v>546374339</v>
      </c>
      <c r="G39" s="28">
        <f>IFERROR('702'!G39*1,0)+IFERROR('703'!G39*1,0)</f>
        <v>0</v>
      </c>
      <c r="H39" s="28">
        <f>IFERROR('702'!H39*1,0)+IFERROR('703'!H39*1,0)</f>
        <v>-15905767</v>
      </c>
      <c r="J39" s="42">
        <f>IFERROR('702'!J39*1,0)+IFERROR('703'!J39*1,0)</f>
        <v>0</v>
      </c>
      <c r="K39" s="42">
        <f>IFERROR('702'!K39*1,0)+IFERROR('703'!K39*1,0)</f>
        <v>0</v>
      </c>
      <c r="L39" s="28">
        <f t="shared" si="0"/>
        <v>530468572</v>
      </c>
      <c r="N39" s="44">
        <v>39</v>
      </c>
      <c r="P39" s="28">
        <v>530468572</v>
      </c>
      <c r="Q39" s="28">
        <f t="shared" si="1"/>
        <v>0</v>
      </c>
    </row>
    <row r="40" spans="1:17" s="4" customFormat="1" ht="18" customHeight="1">
      <c r="A40" s="29" t="s">
        <v>21</v>
      </c>
      <c r="B40" s="41" t="s">
        <v>4</v>
      </c>
      <c r="C40" s="42">
        <f>IFERROR('702'!C40*1,0)+IFERROR('703'!C40*1,0)</f>
        <v>12171497</v>
      </c>
      <c r="D40" s="162"/>
      <c r="F40" s="28">
        <f>IFERROR('702'!F40*1,0)+IFERROR('703'!F40*1,0)</f>
        <v>12171497</v>
      </c>
      <c r="G40" s="28">
        <f>IFERROR('702'!G40*1,0)+IFERROR('703'!G40*1,0)</f>
        <v>0</v>
      </c>
      <c r="H40" s="28">
        <f>IFERROR('702'!H40*1,0)+IFERROR('703'!H40*1,0)</f>
        <v>6882437</v>
      </c>
      <c r="J40" s="42">
        <f>IFERROR('702'!J40*1,0)+IFERROR('703'!J40*1,0)</f>
        <v>0</v>
      </c>
      <c r="K40" s="42">
        <f>IFERROR('702'!K40*1,0)+IFERROR('703'!K40*1,0)</f>
        <v>0</v>
      </c>
      <c r="L40" s="28">
        <f t="shared" si="0"/>
        <v>19053934</v>
      </c>
      <c r="N40" s="44">
        <v>40</v>
      </c>
      <c r="P40" s="28">
        <v>19053934</v>
      </c>
      <c r="Q40" s="28">
        <f t="shared" si="1"/>
        <v>0</v>
      </c>
    </row>
    <row r="41" spans="1:17" s="4" customFormat="1" ht="18" customHeight="1">
      <c r="A41" s="29" t="s">
        <v>6</v>
      </c>
      <c r="B41" s="41" t="s">
        <v>4</v>
      </c>
      <c r="C41" s="42">
        <f>IFERROR('702'!C41*1,0)+IFERROR('703'!C41*1,0)</f>
        <v>8675516</v>
      </c>
      <c r="D41" s="162"/>
      <c r="F41" s="28">
        <f>IFERROR('702'!F41*1,0)+IFERROR('703'!F41*1,0)</f>
        <v>8675516</v>
      </c>
      <c r="G41" s="28">
        <f>IFERROR('702'!G41*1,0)+IFERROR('703'!G41*1,0)</f>
        <v>0</v>
      </c>
      <c r="H41" s="28">
        <f>IFERROR('702'!H41*1,0)+IFERROR('703'!H41*1,0)</f>
        <v>26370103</v>
      </c>
      <c r="J41" s="42">
        <f>IFERROR('702'!J41*1,0)+IFERROR('703'!J41*1,0)</f>
        <v>0</v>
      </c>
      <c r="K41" s="42">
        <f>IFERROR('702'!K41*1,0)+IFERROR('703'!K41*1,0)</f>
        <v>0</v>
      </c>
      <c r="L41" s="28">
        <f t="shared" si="0"/>
        <v>35045619</v>
      </c>
      <c r="N41" s="44">
        <v>41</v>
      </c>
      <c r="P41" s="28">
        <v>35045619</v>
      </c>
      <c r="Q41" s="28">
        <f t="shared" si="1"/>
        <v>0</v>
      </c>
    </row>
    <row r="42" spans="1:17" s="4" customFormat="1" ht="18" customHeight="1">
      <c r="A42" s="29" t="s">
        <v>59</v>
      </c>
      <c r="B42" s="41" t="s">
        <v>7</v>
      </c>
      <c r="C42" s="42">
        <f>IFERROR('702'!C42*1,0)+IFERROR('703'!C42*1,0)</f>
        <v>-7911002</v>
      </c>
      <c r="D42" s="162"/>
      <c r="F42" s="28">
        <f>IFERROR('702'!F42*1,0)+IFERROR('703'!F42*1,0)</f>
        <v>-7911002</v>
      </c>
      <c r="G42" s="28">
        <f>IFERROR('702'!G42*1,0)+IFERROR('703'!G42*1,0)</f>
        <v>0</v>
      </c>
      <c r="H42" s="28">
        <f>IFERROR('702'!H42*1,0)+IFERROR('703'!H42*1,0)</f>
        <v>-191733</v>
      </c>
      <c r="J42" s="42">
        <f>IFERROR('702'!J42*1,0)+IFERROR('703'!J42*1,0)</f>
        <v>0</v>
      </c>
      <c r="K42" s="42">
        <f>IFERROR('702'!K42*1,0)+IFERROR('703'!K42*1,0)</f>
        <v>0</v>
      </c>
      <c r="L42" s="28">
        <f t="shared" si="0"/>
        <v>-8102735</v>
      </c>
      <c r="N42" s="44">
        <v>42</v>
      </c>
      <c r="P42" s="28">
        <v>-8102735</v>
      </c>
      <c r="Q42" s="28">
        <f t="shared" si="1"/>
        <v>0</v>
      </c>
    </row>
    <row r="43" spans="1:17" s="4" customFormat="1" ht="18" customHeight="1">
      <c r="A43" s="29" t="s">
        <v>60</v>
      </c>
      <c r="B43" s="41" t="s">
        <v>8</v>
      </c>
      <c r="C43" s="42">
        <f>IFERROR('702'!C43*1,0)+IFERROR('703'!C43*1,0)</f>
        <v>-365498949</v>
      </c>
      <c r="D43" s="162"/>
      <c r="F43" s="28">
        <f>IFERROR('702'!F43*1,0)+IFERROR('703'!F43*1,0)</f>
        <v>-365498949</v>
      </c>
      <c r="G43" s="28">
        <f>IFERROR('702'!G43*1,0)+IFERROR('703'!G43*1,0)</f>
        <v>0</v>
      </c>
      <c r="H43" s="28">
        <f>IFERROR('702'!H43*1,0)+IFERROR('703'!H43*1,0)</f>
        <v>7938204</v>
      </c>
      <c r="J43" s="42">
        <f>IFERROR('702'!J43*1,0)+IFERROR('703'!J43*1,0)</f>
        <v>0</v>
      </c>
      <c r="K43" s="42">
        <f>IFERROR('702'!K43*1,0)+IFERROR('703'!K43*1,0)</f>
        <v>0</v>
      </c>
      <c r="L43" s="28">
        <f t="shared" si="0"/>
        <v>-357560745</v>
      </c>
      <c r="N43" s="44">
        <v>43</v>
      </c>
      <c r="P43" s="28">
        <v>-357560745</v>
      </c>
      <c r="Q43" s="28">
        <f t="shared" si="1"/>
        <v>0</v>
      </c>
    </row>
    <row r="44" spans="1:17" s="4" customFormat="1" ht="18" customHeight="1">
      <c r="A44" s="29" t="s">
        <v>61</v>
      </c>
      <c r="B44" s="41" t="s">
        <v>7</v>
      </c>
      <c r="C44" s="42">
        <f>IFERROR('702'!C44*1,0)+IFERROR('703'!C44*1,0)</f>
        <v>-867650</v>
      </c>
      <c r="D44" s="162"/>
      <c r="F44" s="28">
        <f>IFERROR('702'!F44*1,0)+IFERROR('703'!F44*1,0)</f>
        <v>-867650</v>
      </c>
      <c r="G44" s="28">
        <f>IFERROR('702'!G44*1,0)+IFERROR('703'!G44*1,0)</f>
        <v>0</v>
      </c>
      <c r="H44" s="28">
        <f>IFERROR('702'!H44*1,0)+IFERROR('703'!H44*1,0)</f>
        <v>-306887</v>
      </c>
      <c r="J44" s="42">
        <f>IFERROR('702'!J44*1,0)+IFERROR('703'!J44*1,0)</f>
        <v>0</v>
      </c>
      <c r="K44" s="42">
        <f>IFERROR('702'!K44*1,0)+IFERROR('703'!K44*1,0)</f>
        <v>0</v>
      </c>
      <c r="L44" s="28">
        <f t="shared" si="0"/>
        <v>-1174537</v>
      </c>
      <c r="N44" s="44">
        <v>44</v>
      </c>
      <c r="P44" s="28">
        <v>-1174537</v>
      </c>
      <c r="Q44" s="28">
        <f t="shared" si="1"/>
        <v>0</v>
      </c>
    </row>
    <row r="45" spans="1:17" s="4" customFormat="1" ht="18" customHeight="1">
      <c r="A45" s="29" t="s">
        <v>62</v>
      </c>
      <c r="B45" s="41" t="s">
        <v>8</v>
      </c>
      <c r="C45" s="42">
        <f>IFERROR('702'!C45*1,0)+IFERROR('703'!C45*1,0)</f>
        <v>-20563395</v>
      </c>
      <c r="D45" s="162"/>
      <c r="F45" s="28">
        <f>IFERROR('702'!F45*1,0)+IFERROR('703'!F45*1,0)</f>
        <v>-20563395</v>
      </c>
      <c r="G45" s="28">
        <f>IFERROR('702'!G45*1,0)+IFERROR('703'!G45*1,0)</f>
        <v>0</v>
      </c>
      <c r="H45" s="28">
        <f>IFERROR('702'!H45*1,0)+IFERROR('703'!H45*1,0)</f>
        <v>707076</v>
      </c>
      <c r="J45" s="42">
        <f>IFERROR('702'!J45*1,0)+IFERROR('703'!J45*1,0)</f>
        <v>0</v>
      </c>
      <c r="K45" s="42">
        <f>IFERROR('702'!K45*1,0)+IFERROR('703'!K45*1,0)</f>
        <v>0</v>
      </c>
      <c r="L45" s="28">
        <f t="shared" si="0"/>
        <v>-19856319</v>
      </c>
      <c r="N45" s="44">
        <v>45</v>
      </c>
      <c r="P45" s="28">
        <v>-19856319</v>
      </c>
      <c r="Q45" s="28">
        <f t="shared" si="1"/>
        <v>0</v>
      </c>
    </row>
    <row r="46" spans="1:17" s="4" customFormat="1" ht="18" customHeight="1">
      <c r="A46" s="79" t="s">
        <v>98</v>
      </c>
      <c r="B46" s="41"/>
      <c r="C46" s="42">
        <f>IFERROR('702'!C46*1,0)+IFERROR('703'!C46*1,0)</f>
        <v>0</v>
      </c>
      <c r="D46" s="64">
        <f>IFERROR('702'!D46*1,0)+IFERROR('703'!D46*1,0)</f>
        <v>-363815618</v>
      </c>
      <c r="F46" s="28">
        <f>IFERROR('702'!F46*1,0)+IFERROR('703'!F46*1,0)</f>
        <v>-363815618</v>
      </c>
      <c r="G46" s="28">
        <f>IFERROR('702'!G46*1,0)+IFERROR('703'!G46*1,0)</f>
        <v>363815618</v>
      </c>
      <c r="H46" s="28">
        <f>IFERROR('702'!H46*1,0)+IFERROR('703'!H46*1,0)</f>
        <v>0</v>
      </c>
      <c r="J46" s="42">
        <f>IFERROR('702'!J46*1,0)+IFERROR('703'!J46*1,0)</f>
        <v>0</v>
      </c>
      <c r="K46" s="42">
        <f>IFERROR('702'!K46*1,0)+IFERROR('703'!K46*1,0)</f>
        <v>-342778485</v>
      </c>
      <c r="L46" s="28">
        <f>SUM(F46:K46)+0.000001</f>
        <v>-342778484.99999899</v>
      </c>
      <c r="N46" s="45">
        <v>46</v>
      </c>
      <c r="P46" s="28">
        <v>-342778485</v>
      </c>
      <c r="Q46" s="28">
        <f t="shared" si="1"/>
        <v>0</v>
      </c>
    </row>
    <row r="47" spans="1:17" s="4" customFormat="1" ht="18" customHeight="1" thickBot="1">
      <c r="A47" s="52" t="s">
        <v>72</v>
      </c>
      <c r="B47" s="53" t="s">
        <v>9</v>
      </c>
      <c r="C47" s="54">
        <f>IFERROR('702'!C47*1,0)+IFERROR('703'!C47*1,0)</f>
        <v>-907751508</v>
      </c>
      <c r="D47" s="55" t="s">
        <v>0</v>
      </c>
      <c r="F47" s="56">
        <f>IFERROR('702'!F47*1,0)+IFERROR('703'!F47*1,0)</f>
        <v>-907751508</v>
      </c>
      <c r="G47" s="56">
        <f>IFERROR('702'!G47*1,0)+IFERROR('703'!G47*1,0)</f>
        <v>0</v>
      </c>
      <c r="H47" s="56">
        <f>IFERROR('702'!H47*1,0)+IFERROR('703'!H47*1,0)</f>
        <v>0</v>
      </c>
      <c r="J47" s="54">
        <f>IFERROR('702'!J47*1,0)+IFERROR('703'!J47*1,0)</f>
        <v>-79072184</v>
      </c>
      <c r="K47" s="54">
        <f>IFERROR('702'!K47*1,0)+IFERROR('703'!K47*1,0)</f>
        <v>0</v>
      </c>
      <c r="L47" s="56">
        <f t="shared" si="0"/>
        <v>-986823692</v>
      </c>
      <c r="N47" s="57">
        <v>47</v>
      </c>
      <c r="P47" s="56">
        <v>-986823692</v>
      </c>
      <c r="Q47" s="56">
        <f t="shared" si="1"/>
        <v>0</v>
      </c>
    </row>
    <row r="48" spans="1:17" s="4" customFormat="1" ht="18" customHeight="1" thickTop="1">
      <c r="A48" s="58" t="s">
        <v>86</v>
      </c>
      <c r="B48" s="59" t="s">
        <v>80</v>
      </c>
      <c r="C48" s="56">
        <f>ROUND(SUM(C26:C47),0)</f>
        <v>0</v>
      </c>
      <c r="D48" s="56">
        <f>ROUND(SUM(D26:D47),0)</f>
        <v>0</v>
      </c>
      <c r="F48" s="56">
        <f>ROUND(SUM(F26:F47),0)</f>
        <v>0</v>
      </c>
      <c r="G48" s="56">
        <f>ROUND(SUM(G26:G47),0)</f>
        <v>0</v>
      </c>
      <c r="H48" s="56">
        <f>ROUND(SUM(H26:H47),0)</f>
        <v>0</v>
      </c>
      <c r="J48" s="56">
        <f>ROUND(SUM(J26:J47),0)</f>
        <v>0</v>
      </c>
      <c r="K48" s="56">
        <f>ROUND(SUM(K26:K47),0)</f>
        <v>0</v>
      </c>
      <c r="L48" s="56">
        <f>ROUND(SUM(L26:L47),0)</f>
        <v>0</v>
      </c>
      <c r="N48" s="6">
        <v>48</v>
      </c>
      <c r="P48" s="56">
        <f>ROUND(SUM(P27:P47),0)</f>
        <v>0</v>
      </c>
      <c r="Q48" s="56">
        <f>ROUND(SUM(Q27:Q47),0)</f>
        <v>0</v>
      </c>
    </row>
    <row r="49" spans="1:23" s="60" customFormat="1" ht="18" customHeight="1">
      <c r="A49" s="1" t="s">
        <v>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61"/>
      <c r="O49" s="4"/>
      <c r="P49" s="4"/>
      <c r="Q49" s="4"/>
      <c r="R49" s="4"/>
      <c r="S49" s="4"/>
      <c r="T49" s="7"/>
      <c r="U49" s="7"/>
      <c r="V49" s="7"/>
      <c r="W49" s="7"/>
    </row>
    <row r="50" spans="1:23" ht="18" customHeight="1">
      <c r="A50" s="1" t="s">
        <v>0</v>
      </c>
    </row>
    <row r="51" spans="1:23" ht="18" customHeight="1">
      <c r="A51" s="1" t="s">
        <v>0</v>
      </c>
    </row>
  </sheetData>
  <mergeCells count="8">
    <mergeCell ref="K6:K25"/>
    <mergeCell ref="L6:L7"/>
    <mergeCell ref="D29:D45"/>
    <mergeCell ref="A3:A4"/>
    <mergeCell ref="C6:C25"/>
    <mergeCell ref="D6:D25"/>
    <mergeCell ref="G6:G25"/>
    <mergeCell ref="H6:H25"/>
  </mergeCells>
  <conditionalFormatting sqref="C1:Q1048576">
    <cfRule type="cellIs" dxfId="5" priority="3" operator="equal">
      <formula>0</formula>
    </cfRule>
    <cfRule type="cellIs" dxfId="4" priority="4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009A6-0718-1242-97AA-77F713147D9F}">
  <dimension ref="A1:O51"/>
  <sheetViews>
    <sheetView zoomScaleNormal="100" workbookViewId="0">
      <pane ySplit="5" topLeftCell="A6" activePane="bottomLeft" state="frozen"/>
      <selection sqref="A1:XFD1048576"/>
      <selection pane="bottomLeft"/>
    </sheetView>
  </sheetViews>
  <sheetFormatPr baseColWidth="10" defaultColWidth="14" defaultRowHeight="18" customHeight="1"/>
  <cols>
    <col min="1" max="1" width="55.33203125" style="1" customWidth="1"/>
    <col min="2" max="2" width="5.5" style="60" customWidth="1"/>
    <col min="3" max="3" width="12.5" style="4" bestFit="1" customWidth="1"/>
    <col min="4" max="4" width="13.6640625" style="4" bestFit="1" customWidth="1"/>
    <col min="5" max="5" width="3" style="4" customWidth="1"/>
    <col min="6" max="7" width="12.5" style="4" customWidth="1"/>
    <col min="8" max="8" width="12.83203125" style="4" customWidth="1"/>
    <col min="9" max="9" width="3" style="4" customWidth="1"/>
    <col min="10" max="10" width="13.5" style="4" bestFit="1" customWidth="1"/>
    <col min="11" max="11" width="13.5" style="4" customWidth="1"/>
    <col min="12" max="12" width="15.1640625" style="4" customWidth="1"/>
    <col min="13" max="13" width="1.1640625" style="4" customWidth="1"/>
    <col min="14" max="14" width="3.1640625" style="61" bestFit="1" customWidth="1"/>
    <col min="15" max="15" width="1.6640625" style="4" bestFit="1" customWidth="1"/>
    <col min="16" max="16384" width="14" style="7"/>
  </cols>
  <sheetData>
    <row r="1" spans="1:15" ht="17" customHeight="1">
      <c r="A1" s="1" t="s">
        <v>36</v>
      </c>
      <c r="B1" s="2" t="s">
        <v>43</v>
      </c>
      <c r="C1" s="2" t="s">
        <v>46</v>
      </c>
      <c r="D1" s="3" t="s">
        <v>44</v>
      </c>
      <c r="E1" s="122"/>
      <c r="F1" s="3" t="s">
        <v>45</v>
      </c>
      <c r="G1" s="5" t="s">
        <v>143</v>
      </c>
      <c r="H1" s="5" t="s">
        <v>144</v>
      </c>
      <c r="J1" s="3" t="s">
        <v>212</v>
      </c>
      <c r="K1" s="3" t="s">
        <v>164</v>
      </c>
      <c r="L1" s="3" t="s">
        <v>165</v>
      </c>
      <c r="N1" s="6">
        <v>1</v>
      </c>
      <c r="O1" s="4" t="s">
        <v>0</v>
      </c>
    </row>
    <row r="2" spans="1:15" s="4" customFormat="1" ht="17" customHeight="1">
      <c r="A2" s="1" t="s">
        <v>47</v>
      </c>
      <c r="B2" s="8" t="s">
        <v>0</v>
      </c>
      <c r="C2" s="118" t="s">
        <v>0</v>
      </c>
      <c r="D2" s="10" t="s">
        <v>13</v>
      </c>
      <c r="F2" s="118" t="s">
        <v>0</v>
      </c>
      <c r="G2" s="118" t="s">
        <v>0</v>
      </c>
      <c r="H2" s="118" t="s">
        <v>0</v>
      </c>
      <c r="J2" s="123" t="s">
        <v>209</v>
      </c>
      <c r="K2" s="124" t="s">
        <v>172</v>
      </c>
      <c r="L2" s="10" t="s">
        <v>166</v>
      </c>
      <c r="N2" s="11" t="s">
        <v>40</v>
      </c>
    </row>
    <row r="3" spans="1:15" s="4" customFormat="1" ht="17" customHeight="1">
      <c r="A3" s="156" t="s">
        <v>92</v>
      </c>
      <c r="B3" s="12" t="s">
        <v>0</v>
      </c>
      <c r="C3" s="119" t="s">
        <v>0</v>
      </c>
      <c r="D3" s="101" t="s">
        <v>129</v>
      </c>
      <c r="F3" s="119" t="s">
        <v>0</v>
      </c>
      <c r="G3" s="119" t="s">
        <v>0</v>
      </c>
      <c r="H3" s="119" t="s">
        <v>0</v>
      </c>
      <c r="J3" s="99" t="s">
        <v>210</v>
      </c>
      <c r="K3" s="100" t="s">
        <v>79</v>
      </c>
      <c r="L3" s="14" t="s">
        <v>167</v>
      </c>
      <c r="N3" s="11" t="s">
        <v>41</v>
      </c>
    </row>
    <row r="4" spans="1:15" s="4" customFormat="1" ht="17" customHeight="1">
      <c r="A4" s="157"/>
      <c r="B4" s="15" t="s">
        <v>0</v>
      </c>
      <c r="C4" s="120" t="s">
        <v>171</v>
      </c>
      <c r="D4" s="14" t="s">
        <v>38</v>
      </c>
      <c r="F4" s="120" t="s">
        <v>171</v>
      </c>
      <c r="G4" s="120" t="s">
        <v>171</v>
      </c>
      <c r="H4" s="120" t="s">
        <v>171</v>
      </c>
      <c r="J4" s="14" t="s">
        <v>38</v>
      </c>
      <c r="K4" s="14" t="s">
        <v>38</v>
      </c>
      <c r="L4" s="14" t="s">
        <v>168</v>
      </c>
      <c r="N4" s="11" t="s">
        <v>42</v>
      </c>
    </row>
    <row r="5" spans="1:15" s="4" customFormat="1" ht="17" customHeight="1" thickBot="1">
      <c r="A5" s="16" t="s">
        <v>74</v>
      </c>
      <c r="B5" s="17" t="s">
        <v>73</v>
      </c>
      <c r="C5" s="121" t="s">
        <v>170</v>
      </c>
      <c r="D5" s="20" t="s">
        <v>39</v>
      </c>
      <c r="F5" s="121" t="s">
        <v>170</v>
      </c>
      <c r="G5" s="121" t="s">
        <v>170</v>
      </c>
      <c r="H5" s="121" t="s">
        <v>170</v>
      </c>
      <c r="J5" s="20" t="s">
        <v>39</v>
      </c>
      <c r="K5" s="20" t="s">
        <v>39</v>
      </c>
      <c r="L5" s="20" t="s">
        <v>169</v>
      </c>
      <c r="N5" s="21">
        <v>5</v>
      </c>
    </row>
    <row r="6" spans="1:15" s="4" customFormat="1" ht="18" customHeight="1" thickTop="1">
      <c r="A6" s="22" t="s">
        <v>23</v>
      </c>
      <c r="B6" s="127" t="s">
        <v>20</v>
      </c>
      <c r="C6" s="176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©11/20/2024</v>
      </c>
      <c r="D6" s="25">
        <v>1325392455</v>
      </c>
      <c r="F6" s="166" t="s">
        <v>78</v>
      </c>
      <c r="G6" s="163" t="s">
        <v>87</v>
      </c>
      <c r="H6" s="179" t="s">
        <v>137</v>
      </c>
      <c r="J6" s="25">
        <f>ROUND(D6-IFERROR(K6*1,0),0)</f>
        <v>1362264295</v>
      </c>
      <c r="K6" s="103">
        <f>K31</f>
        <v>-36871839.999996006</v>
      </c>
      <c r="L6" s="84" t="s">
        <v>211</v>
      </c>
      <c r="N6" s="26">
        <v>6</v>
      </c>
    </row>
    <row r="7" spans="1:15" s="4" customFormat="1" ht="18" customHeight="1">
      <c r="A7" s="22" t="s">
        <v>24</v>
      </c>
      <c r="B7" s="125" t="s">
        <v>19</v>
      </c>
      <c r="C7" s="177"/>
      <c r="D7" s="28">
        <v>-609752445</v>
      </c>
      <c r="F7" s="167"/>
      <c r="G7" s="164"/>
      <c r="H7" s="180"/>
      <c r="J7" s="28">
        <f>ROUND(D7-IFERROR(K7*1,0),0)</f>
        <v>-467563084</v>
      </c>
      <c r="K7" s="104">
        <f>ROUND(((-K$29-K$30-K$32)/-SUM(D$7:D$15))*D7,0)</f>
        <v>-142189361</v>
      </c>
      <c r="L7" s="104" t="s">
        <v>134</v>
      </c>
      <c r="N7" s="26">
        <v>7</v>
      </c>
    </row>
    <row r="8" spans="1:15" s="4" customFormat="1" ht="18" customHeight="1">
      <c r="A8" s="29" t="s">
        <v>25</v>
      </c>
      <c r="B8" s="125" t="s">
        <v>19</v>
      </c>
      <c r="C8" s="177"/>
      <c r="D8" s="28">
        <v>-303717624</v>
      </c>
      <c r="F8" s="167"/>
      <c r="G8" s="164"/>
      <c r="H8" s="181"/>
      <c r="J8" s="28">
        <f t="shared" ref="J8:J25" si="0">ROUND(D8-IFERROR(K8*1,0),0)</f>
        <v>-232893120</v>
      </c>
      <c r="K8" s="104">
        <f t="shared" ref="K8:K15" si="1">ROUND(((-K$29-K$30-K$32)/-SUM(D$7:D$15))*D8,0)</f>
        <v>-70824504</v>
      </c>
      <c r="L8" s="104" t="s">
        <v>135</v>
      </c>
      <c r="N8" s="26">
        <v>8</v>
      </c>
    </row>
    <row r="9" spans="1:15" s="4" customFormat="1" ht="18" customHeight="1">
      <c r="A9" s="29" t="s">
        <v>26</v>
      </c>
      <c r="B9" s="125" t="s">
        <v>19</v>
      </c>
      <c r="C9" s="177"/>
      <c r="D9" s="28">
        <v>-124695710</v>
      </c>
      <c r="F9" s="167"/>
      <c r="G9" s="164"/>
      <c r="H9" s="143" t="s">
        <v>185</v>
      </c>
      <c r="J9" s="28">
        <f t="shared" si="0"/>
        <v>-95617674</v>
      </c>
      <c r="K9" s="104">
        <f t="shared" si="1"/>
        <v>-29078036</v>
      </c>
      <c r="L9" s="104" t="s">
        <v>136</v>
      </c>
      <c r="N9" s="26">
        <v>9</v>
      </c>
    </row>
    <row r="10" spans="1:15" s="4" customFormat="1" ht="18" customHeight="1">
      <c r="A10" s="29" t="s">
        <v>27</v>
      </c>
      <c r="B10" s="125" t="s">
        <v>19</v>
      </c>
      <c r="C10" s="177"/>
      <c r="D10" s="28">
        <v>-26288664</v>
      </c>
      <c r="F10" s="167"/>
      <c r="G10" s="164"/>
      <c r="H10" s="144" t="s">
        <v>197</v>
      </c>
      <c r="J10" s="28">
        <f t="shared" si="0"/>
        <v>-20158359</v>
      </c>
      <c r="K10" s="104">
        <f t="shared" si="1"/>
        <v>-6130305</v>
      </c>
      <c r="L10" s="104" t="s">
        <v>131</v>
      </c>
      <c r="N10" s="26">
        <v>10</v>
      </c>
    </row>
    <row r="11" spans="1:15" s="4" customFormat="1" ht="18" customHeight="1">
      <c r="A11" s="29" t="s">
        <v>28</v>
      </c>
      <c r="B11" s="125" t="s">
        <v>19</v>
      </c>
      <c r="C11" s="177"/>
      <c r="D11" s="28">
        <v>-30734031</v>
      </c>
      <c r="E11" s="31"/>
      <c r="F11" s="167"/>
      <c r="G11" s="164"/>
      <c r="H11" s="28"/>
      <c r="J11" s="28">
        <f t="shared" si="0"/>
        <v>-23567102</v>
      </c>
      <c r="K11" s="104">
        <f t="shared" si="1"/>
        <v>-7166929</v>
      </c>
      <c r="L11" s="104" t="s">
        <v>132</v>
      </c>
      <c r="M11" s="31"/>
      <c r="N11" s="26">
        <v>11</v>
      </c>
      <c r="O11" s="31"/>
    </row>
    <row r="12" spans="1:15" s="4" customFormat="1" ht="18" customHeight="1">
      <c r="A12" s="29" t="s">
        <v>33</v>
      </c>
      <c r="B12" s="125" t="s">
        <v>19</v>
      </c>
      <c r="C12" s="177"/>
      <c r="D12" s="28">
        <v>-64277637</v>
      </c>
      <c r="E12" s="31"/>
      <c r="F12" s="167"/>
      <c r="G12" s="164"/>
      <c r="H12" s="28"/>
      <c r="J12" s="28">
        <f t="shared" si="0"/>
        <v>-49288610</v>
      </c>
      <c r="K12" s="104">
        <f t="shared" si="1"/>
        <v>-14989027</v>
      </c>
      <c r="L12" s="104" t="s">
        <v>133</v>
      </c>
      <c r="M12" s="31"/>
      <c r="N12" s="26">
        <v>12</v>
      </c>
      <c r="O12" s="31"/>
    </row>
    <row r="13" spans="1:15" s="4" customFormat="1" ht="18" customHeight="1">
      <c r="A13" s="29" t="s">
        <v>29</v>
      </c>
      <c r="B13" s="125" t="s">
        <v>19</v>
      </c>
      <c r="C13" s="177"/>
      <c r="D13" s="28">
        <v>-37735070</v>
      </c>
      <c r="F13" s="167"/>
      <c r="G13" s="164"/>
      <c r="H13" s="28"/>
      <c r="J13" s="28">
        <f t="shared" si="0"/>
        <v>-28935556</v>
      </c>
      <c r="K13" s="104">
        <f t="shared" si="1"/>
        <v>-8799514</v>
      </c>
      <c r="L13" s="104" t="s">
        <v>198</v>
      </c>
      <c r="N13" s="26">
        <v>13</v>
      </c>
    </row>
    <row r="14" spans="1:15" s="4" customFormat="1" ht="18" customHeight="1">
      <c r="A14" s="29" t="s">
        <v>34</v>
      </c>
      <c r="B14" s="125" t="s">
        <v>19</v>
      </c>
      <c r="C14" s="177"/>
      <c r="D14" s="28">
        <v>-12851412</v>
      </c>
      <c r="F14" s="167"/>
      <c r="G14" s="164"/>
      <c r="H14" s="28"/>
      <c r="J14" s="28">
        <f t="shared" si="0"/>
        <v>-9854566</v>
      </c>
      <c r="K14" s="104">
        <f t="shared" si="1"/>
        <v>-2996846</v>
      </c>
      <c r="L14" s="104" t="s">
        <v>199</v>
      </c>
      <c r="N14" s="26">
        <v>14</v>
      </c>
    </row>
    <row r="15" spans="1:15" s="4" customFormat="1" ht="18" customHeight="1">
      <c r="A15" s="52" t="s">
        <v>30</v>
      </c>
      <c r="B15" s="126" t="s">
        <v>19</v>
      </c>
      <c r="C15" s="177"/>
      <c r="D15" s="56">
        <v>-101770767</v>
      </c>
      <c r="F15" s="167"/>
      <c r="G15" s="164"/>
      <c r="H15" s="102"/>
      <c r="J15" s="56">
        <f t="shared" si="0"/>
        <v>-78038644</v>
      </c>
      <c r="K15" s="105">
        <f t="shared" si="1"/>
        <v>-23732123</v>
      </c>
      <c r="L15" s="105" t="s">
        <v>200</v>
      </c>
      <c r="N15" s="40">
        <v>15</v>
      </c>
    </row>
    <row r="16" spans="1:15" s="4" customFormat="1" ht="18" customHeight="1">
      <c r="A16" s="29" t="s">
        <v>31</v>
      </c>
      <c r="B16" s="23" t="s">
        <v>17</v>
      </c>
      <c r="C16" s="177"/>
      <c r="D16" s="28">
        <v>45645609</v>
      </c>
      <c r="F16" s="167"/>
      <c r="G16" s="164"/>
      <c r="H16" s="28"/>
      <c r="J16" s="28">
        <f t="shared" si="0"/>
        <v>45645609</v>
      </c>
      <c r="K16" s="107" t="s">
        <v>145</v>
      </c>
      <c r="L16" s="182" t="s">
        <v>138</v>
      </c>
      <c r="N16" s="26">
        <v>16</v>
      </c>
    </row>
    <row r="17" spans="1:14" s="4" customFormat="1" ht="18" customHeight="1">
      <c r="A17" s="29" t="s">
        <v>16</v>
      </c>
      <c r="B17" s="23" t="s">
        <v>17</v>
      </c>
      <c r="C17" s="177"/>
      <c r="D17" s="28">
        <v>11327598</v>
      </c>
      <c r="F17" s="167"/>
      <c r="G17" s="164"/>
      <c r="H17" s="28"/>
      <c r="J17" s="28">
        <f t="shared" si="0"/>
        <v>11327598</v>
      </c>
      <c r="K17" s="107" t="s">
        <v>146</v>
      </c>
      <c r="L17" s="178"/>
      <c r="N17" s="26">
        <v>17</v>
      </c>
    </row>
    <row r="18" spans="1:14" s="4" customFormat="1" ht="18" customHeight="1">
      <c r="A18" s="29" t="s">
        <v>32</v>
      </c>
      <c r="B18" s="23" t="s">
        <v>17</v>
      </c>
      <c r="C18" s="177"/>
      <c r="D18" s="28">
        <v>-4173291</v>
      </c>
      <c r="F18" s="167"/>
      <c r="G18" s="164"/>
      <c r="H18" s="28"/>
      <c r="J18" s="28">
        <f t="shared" si="0"/>
        <v>-4173291</v>
      </c>
      <c r="K18" s="107" t="s">
        <v>152</v>
      </c>
      <c r="L18" s="178" t="s">
        <v>139</v>
      </c>
      <c r="N18" s="26">
        <v>18</v>
      </c>
    </row>
    <row r="19" spans="1:14" s="4" customFormat="1" ht="18" customHeight="1">
      <c r="A19" s="29" t="s">
        <v>48</v>
      </c>
      <c r="B19" s="23" t="s">
        <v>17</v>
      </c>
      <c r="C19" s="177"/>
      <c r="D19" s="28">
        <v>3294200</v>
      </c>
      <c r="F19" s="167"/>
      <c r="G19" s="164"/>
      <c r="H19" s="28"/>
      <c r="J19" s="28">
        <f t="shared" si="0"/>
        <v>3294200</v>
      </c>
      <c r="K19" s="107" t="s">
        <v>153</v>
      </c>
      <c r="L19" s="178"/>
      <c r="N19" s="26">
        <v>19</v>
      </c>
    </row>
    <row r="20" spans="1:14" s="4" customFormat="1" ht="18" customHeight="1">
      <c r="A20" s="29" t="s">
        <v>57</v>
      </c>
      <c r="B20" s="23" t="s">
        <v>17</v>
      </c>
      <c r="C20" s="177"/>
      <c r="D20" s="28">
        <v>8564140</v>
      </c>
      <c r="F20" s="167"/>
      <c r="G20" s="164"/>
      <c r="H20" s="28"/>
      <c r="J20" s="28">
        <f t="shared" si="0"/>
        <v>8564140</v>
      </c>
      <c r="K20" s="107" t="s">
        <v>147</v>
      </c>
      <c r="L20" s="178" t="s">
        <v>142</v>
      </c>
      <c r="N20" s="26">
        <v>20</v>
      </c>
    </row>
    <row r="21" spans="1:14" s="4" customFormat="1" ht="18" customHeight="1">
      <c r="A21" s="29" t="s">
        <v>48</v>
      </c>
      <c r="B21" s="23" t="s">
        <v>17</v>
      </c>
      <c r="C21" s="177"/>
      <c r="D21" s="28">
        <v>-3294200</v>
      </c>
      <c r="F21" s="167"/>
      <c r="G21" s="164"/>
      <c r="H21" s="28"/>
      <c r="J21" s="28">
        <f t="shared" si="0"/>
        <v>-3294200</v>
      </c>
      <c r="K21" s="107" t="s">
        <v>148</v>
      </c>
      <c r="L21" s="178"/>
      <c r="N21" s="26">
        <v>21</v>
      </c>
    </row>
    <row r="22" spans="1:14" s="4" customFormat="1" ht="18" customHeight="1">
      <c r="A22" s="29" t="s">
        <v>49</v>
      </c>
      <c r="B22" s="23" t="s">
        <v>17</v>
      </c>
      <c r="C22" s="177"/>
      <c r="D22" s="28">
        <v>-1587595</v>
      </c>
      <c r="F22" s="167"/>
      <c r="G22" s="164"/>
      <c r="H22" s="28"/>
      <c r="J22" s="28">
        <f t="shared" si="0"/>
        <v>-1587595</v>
      </c>
      <c r="K22" s="107" t="s">
        <v>150</v>
      </c>
      <c r="L22" s="178" t="s">
        <v>140</v>
      </c>
      <c r="N22" s="26">
        <v>22</v>
      </c>
    </row>
    <row r="23" spans="1:14" s="4" customFormat="1" ht="18" customHeight="1">
      <c r="A23" s="29" t="s">
        <v>18</v>
      </c>
      <c r="B23" s="23" t="s">
        <v>17</v>
      </c>
      <c r="C23" s="177"/>
      <c r="D23" s="28">
        <v>4165234</v>
      </c>
      <c r="F23" s="167"/>
      <c r="G23" s="164"/>
      <c r="H23" s="28"/>
      <c r="J23" s="28">
        <f t="shared" si="0"/>
        <v>4165234</v>
      </c>
      <c r="K23" s="107" t="s">
        <v>151</v>
      </c>
      <c r="L23" s="178"/>
      <c r="N23" s="26">
        <v>23</v>
      </c>
    </row>
    <row r="24" spans="1:14" s="4" customFormat="1" ht="18" customHeight="1">
      <c r="A24" s="29" t="s">
        <v>56</v>
      </c>
      <c r="B24" s="23" t="s">
        <v>17</v>
      </c>
      <c r="C24" s="177"/>
      <c r="D24" s="28">
        <v>25000</v>
      </c>
      <c r="F24" s="167"/>
      <c r="G24" s="164"/>
      <c r="H24" s="28"/>
      <c r="J24" s="28">
        <f t="shared" si="0"/>
        <v>25000</v>
      </c>
      <c r="K24" s="107" t="s">
        <v>121</v>
      </c>
      <c r="L24" s="178" t="s">
        <v>141</v>
      </c>
      <c r="N24" s="26">
        <v>24</v>
      </c>
    </row>
    <row r="25" spans="1:14" s="4" customFormat="1" ht="18" customHeight="1">
      <c r="A25" s="29" t="s">
        <v>50</v>
      </c>
      <c r="B25" s="23" t="s">
        <v>17</v>
      </c>
      <c r="C25" s="177"/>
      <c r="D25" s="28">
        <v>1536394</v>
      </c>
      <c r="F25" s="167"/>
      <c r="G25" s="164"/>
      <c r="H25" s="28"/>
      <c r="J25" s="28">
        <f t="shared" si="0"/>
        <v>1536394</v>
      </c>
      <c r="K25" s="82"/>
      <c r="L25" s="178"/>
      <c r="N25" s="40">
        <v>25</v>
      </c>
    </row>
    <row r="26" spans="1:14" s="4" customFormat="1" ht="18" customHeight="1" thickBot="1">
      <c r="A26" s="32" t="s">
        <v>65</v>
      </c>
      <c r="B26" s="33" t="s">
        <v>22</v>
      </c>
      <c r="C26" s="34" t="s">
        <v>0</v>
      </c>
      <c r="D26" s="35" t="s">
        <v>0</v>
      </c>
      <c r="E26" s="36"/>
      <c r="F26" s="34" t="s">
        <v>0</v>
      </c>
      <c r="G26" s="37" t="s">
        <v>0</v>
      </c>
      <c r="H26" s="38" t="s">
        <v>0</v>
      </c>
      <c r="J26" s="39" t="s">
        <v>0</v>
      </c>
      <c r="K26" s="34">
        <f>-SUM(K6:K15)</f>
        <v>342778484.99999601</v>
      </c>
      <c r="L26" s="39" t="s">
        <v>0</v>
      </c>
      <c r="N26" s="72">
        <v>26</v>
      </c>
    </row>
    <row r="27" spans="1:14" s="4" customFormat="1" ht="18" customHeight="1" thickTop="1">
      <c r="A27" s="29" t="s">
        <v>14</v>
      </c>
      <c r="B27" s="41" t="s">
        <v>1</v>
      </c>
      <c r="C27" s="165" t="s">
        <v>77</v>
      </c>
      <c r="D27" s="43" t="s">
        <v>0</v>
      </c>
      <c r="F27" s="155">
        <v>9.9999999999999995E-7</v>
      </c>
      <c r="G27" s="28"/>
      <c r="H27" s="25"/>
      <c r="J27" s="28">
        <f>SUM(J6:J26)</f>
        <v>421850669</v>
      </c>
      <c r="K27" s="28">
        <f>SUM(K6:K26)</f>
        <v>0</v>
      </c>
      <c r="L27" s="28">
        <f>SUM(F27:K27)</f>
        <v>421850669.00000101</v>
      </c>
      <c r="N27" s="44">
        <v>27</v>
      </c>
    </row>
    <row r="28" spans="1:14" s="4" customFormat="1" ht="18" customHeight="1">
      <c r="A28" s="79" t="s">
        <v>97</v>
      </c>
      <c r="B28" s="41"/>
      <c r="C28" s="165"/>
      <c r="D28" s="64" t="s">
        <v>0</v>
      </c>
      <c r="F28" s="28"/>
      <c r="G28" s="28"/>
      <c r="H28" s="28"/>
      <c r="J28" s="28"/>
      <c r="K28" s="28"/>
      <c r="L28" s="28"/>
      <c r="N28" s="45">
        <v>28</v>
      </c>
    </row>
    <row r="29" spans="1:14" s="4" customFormat="1" ht="18" customHeight="1">
      <c r="A29" s="110" t="s">
        <v>67</v>
      </c>
      <c r="B29" s="148" t="s">
        <v>7</v>
      </c>
      <c r="C29" s="165"/>
      <c r="D29" s="161" t="s">
        <v>88</v>
      </c>
      <c r="E29" s="36"/>
      <c r="F29" s="147" t="s">
        <v>201</v>
      </c>
      <c r="G29" s="104" t="s">
        <v>0</v>
      </c>
      <c r="H29" s="104" t="s">
        <v>0</v>
      </c>
      <c r="I29" s="36"/>
      <c r="J29" s="112" t="s">
        <v>0</v>
      </c>
      <c r="K29" s="104">
        <f>'705'!L29</f>
        <v>-105501333.99999601</v>
      </c>
      <c r="L29" s="104">
        <f t="shared" ref="L29:L32" si="2">SUM(J29:K29)</f>
        <v>-105501333.99999601</v>
      </c>
      <c r="N29" s="44">
        <v>29</v>
      </c>
    </row>
    <row r="30" spans="1:14" s="4" customFormat="1" ht="18" customHeight="1">
      <c r="A30" s="110" t="s">
        <v>68</v>
      </c>
      <c r="B30" s="148" t="s">
        <v>7</v>
      </c>
      <c r="C30" s="165"/>
      <c r="D30" s="162"/>
      <c r="E30" s="36"/>
      <c r="F30" s="148" t="s">
        <v>201</v>
      </c>
      <c r="G30" s="104" t="s">
        <v>0</v>
      </c>
      <c r="H30" s="104" t="s">
        <v>0</v>
      </c>
      <c r="I30" s="36"/>
      <c r="J30" s="112" t="s">
        <v>0</v>
      </c>
      <c r="K30" s="104">
        <f>'705'!L30</f>
        <v>-126418161.99999601</v>
      </c>
      <c r="L30" s="104">
        <f t="shared" si="2"/>
        <v>-126418161.99999601</v>
      </c>
      <c r="N30" s="44">
        <v>30</v>
      </c>
    </row>
    <row r="31" spans="1:14" s="4" customFormat="1" ht="18" customHeight="1">
      <c r="A31" s="109" t="s">
        <v>69</v>
      </c>
      <c r="B31" s="148" t="s">
        <v>7</v>
      </c>
      <c r="C31" s="165"/>
      <c r="D31" s="162"/>
      <c r="E31" s="36"/>
      <c r="F31" s="148" t="s">
        <v>201</v>
      </c>
      <c r="G31" s="98" t="s">
        <v>154</v>
      </c>
      <c r="H31" s="98" t="s">
        <v>155</v>
      </c>
      <c r="I31" s="108"/>
      <c r="J31" s="98" t="s">
        <v>163</v>
      </c>
      <c r="K31" s="84">
        <f>'705'!L31</f>
        <v>-36871839.999996006</v>
      </c>
      <c r="L31" s="84">
        <f t="shared" si="2"/>
        <v>-36871839.999996006</v>
      </c>
      <c r="N31" s="44">
        <v>31</v>
      </c>
    </row>
    <row r="32" spans="1:14" s="4" customFormat="1" ht="18" customHeight="1">
      <c r="A32" s="110" t="s">
        <v>63</v>
      </c>
      <c r="B32" s="111" t="s">
        <v>8</v>
      </c>
      <c r="C32" s="165"/>
      <c r="D32" s="162"/>
      <c r="E32" s="36"/>
      <c r="F32" s="104">
        <v>9.9999999999999995E-7</v>
      </c>
      <c r="G32" s="140" t="s">
        <v>193</v>
      </c>
      <c r="H32" s="141" t="s">
        <v>194</v>
      </c>
      <c r="I32" s="142"/>
      <c r="J32" s="141" t="s">
        <v>195</v>
      </c>
      <c r="K32" s="104">
        <f>'705'!L32</f>
        <v>-73987148.999996006</v>
      </c>
      <c r="L32" s="104">
        <f t="shared" si="2"/>
        <v>-73987148.999996006</v>
      </c>
      <c r="N32" s="44">
        <v>32</v>
      </c>
    </row>
    <row r="33" spans="1:14" s="4" customFormat="1" ht="18" customHeight="1">
      <c r="A33" s="29" t="s">
        <v>66</v>
      </c>
      <c r="B33" s="41" t="s">
        <v>1</v>
      </c>
      <c r="C33" s="165"/>
      <c r="D33" s="162"/>
      <c r="F33" s="28"/>
      <c r="G33" s="73"/>
      <c r="H33" s="74"/>
      <c r="J33" s="74"/>
      <c r="K33" s="128"/>
      <c r="L33" s="28"/>
      <c r="N33" s="44">
        <v>33</v>
      </c>
    </row>
    <row r="34" spans="1:14" s="4" customFormat="1" ht="18" customHeight="1">
      <c r="A34" s="29" t="s">
        <v>2</v>
      </c>
      <c r="B34" s="41" t="s">
        <v>1</v>
      </c>
      <c r="C34" s="165"/>
      <c r="D34" s="162"/>
      <c r="F34" s="28"/>
      <c r="G34" s="73"/>
      <c r="H34" s="74"/>
      <c r="J34" s="74"/>
      <c r="K34" s="130" t="s">
        <v>181</v>
      </c>
      <c r="L34" s="28"/>
      <c r="N34" s="44">
        <v>34</v>
      </c>
    </row>
    <row r="35" spans="1:14" s="4" customFormat="1" ht="18" customHeight="1">
      <c r="A35" s="29" t="s">
        <v>58</v>
      </c>
      <c r="B35" s="41" t="s">
        <v>1</v>
      </c>
      <c r="C35" s="165"/>
      <c r="D35" s="162"/>
      <c r="F35" s="132">
        <f>'705'!J27</f>
        <v>79072184</v>
      </c>
      <c r="G35" s="73"/>
      <c r="H35" s="116" t="s">
        <v>156</v>
      </c>
      <c r="J35" s="74"/>
      <c r="K35" s="130" t="s">
        <v>182</v>
      </c>
      <c r="L35" s="28"/>
      <c r="N35" s="44">
        <v>35</v>
      </c>
    </row>
    <row r="36" spans="1:14" s="4" customFormat="1" ht="18" customHeight="1">
      <c r="A36" s="29" t="s">
        <v>3</v>
      </c>
      <c r="B36" s="41" t="s">
        <v>1</v>
      </c>
      <c r="C36" s="165"/>
      <c r="D36" s="162"/>
      <c r="F36" s="133">
        <f>'705'!K28</f>
        <v>342778485</v>
      </c>
      <c r="G36" s="150" t="s">
        <v>207</v>
      </c>
      <c r="H36" s="113" t="s">
        <v>157</v>
      </c>
      <c r="J36" s="74"/>
      <c r="K36" s="130" t="s">
        <v>173</v>
      </c>
      <c r="L36" s="28"/>
      <c r="N36" s="44">
        <v>36</v>
      </c>
    </row>
    <row r="37" spans="1:14" s="4" customFormat="1" ht="18" customHeight="1">
      <c r="A37" s="29" t="s">
        <v>35</v>
      </c>
      <c r="B37" s="41" t="s">
        <v>1</v>
      </c>
      <c r="C37" s="165"/>
      <c r="D37" s="162"/>
      <c r="F37" s="134">
        <f>F35+F36</f>
        <v>421850669</v>
      </c>
      <c r="G37" s="152" t="s">
        <v>208</v>
      </c>
      <c r="H37" s="113" t="s">
        <v>158</v>
      </c>
      <c r="J37" s="74"/>
      <c r="K37" s="130" t="s">
        <v>183</v>
      </c>
      <c r="L37" s="28"/>
      <c r="N37" s="44">
        <v>37</v>
      </c>
    </row>
    <row r="38" spans="1:14" s="4" customFormat="1" ht="18" customHeight="1">
      <c r="A38" s="29" t="s">
        <v>64</v>
      </c>
      <c r="B38" s="41" t="s">
        <v>4</v>
      </c>
      <c r="C38" s="165"/>
      <c r="D38" s="162"/>
      <c r="F38" s="135" t="s">
        <v>184</v>
      </c>
      <c r="G38" s="152" t="s">
        <v>214</v>
      </c>
      <c r="H38" s="113" t="s">
        <v>159</v>
      </c>
      <c r="J38" s="74"/>
      <c r="K38" s="130" t="s">
        <v>174</v>
      </c>
      <c r="L38" s="28"/>
      <c r="N38" s="44">
        <v>38</v>
      </c>
    </row>
    <row r="39" spans="1:14" s="4" customFormat="1" ht="18" customHeight="1">
      <c r="A39" s="29" t="s">
        <v>5</v>
      </c>
      <c r="B39" s="41" t="s">
        <v>4</v>
      </c>
      <c r="C39" s="165"/>
      <c r="D39" s="162"/>
      <c r="F39" s="135" t="s">
        <v>123</v>
      </c>
      <c r="G39" s="151" t="s">
        <v>215</v>
      </c>
      <c r="H39" s="137" t="s">
        <v>160</v>
      </c>
      <c r="J39" s="74"/>
      <c r="K39" s="130" t="s">
        <v>175</v>
      </c>
      <c r="L39" s="28"/>
      <c r="N39" s="44">
        <v>39</v>
      </c>
    </row>
    <row r="40" spans="1:14" s="4" customFormat="1" ht="18" customHeight="1">
      <c r="A40" s="29" t="s">
        <v>21</v>
      </c>
      <c r="B40" s="41" t="s">
        <v>4</v>
      </c>
      <c r="C40" s="165"/>
      <c r="D40" s="162"/>
      <c r="F40" s="138" t="s">
        <v>192</v>
      </c>
      <c r="G40" s="73"/>
      <c r="H40" s="137" t="s">
        <v>124</v>
      </c>
      <c r="J40" s="74"/>
      <c r="K40" s="130" t="s">
        <v>176</v>
      </c>
      <c r="L40" s="28"/>
      <c r="N40" s="44">
        <v>40</v>
      </c>
    </row>
    <row r="41" spans="1:14" s="4" customFormat="1" ht="18" customHeight="1">
      <c r="A41" s="29" t="s">
        <v>6</v>
      </c>
      <c r="B41" s="41" t="s">
        <v>4</v>
      </c>
      <c r="C41" s="165"/>
      <c r="D41" s="162"/>
      <c r="F41" s="135" t="s">
        <v>185</v>
      </c>
      <c r="G41" s="154" t="s">
        <v>213</v>
      </c>
      <c r="H41" s="115" t="s">
        <v>161</v>
      </c>
      <c r="J41" s="74"/>
      <c r="K41" s="130" t="s">
        <v>177</v>
      </c>
      <c r="L41" s="28"/>
      <c r="N41" s="44">
        <v>41</v>
      </c>
    </row>
    <row r="42" spans="1:14" s="4" customFormat="1" ht="18" customHeight="1">
      <c r="A42" s="29" t="s">
        <v>59</v>
      </c>
      <c r="B42" s="41" t="s">
        <v>7</v>
      </c>
      <c r="C42" s="165"/>
      <c r="D42" s="162"/>
      <c r="F42" s="135" t="s">
        <v>186</v>
      </c>
      <c r="G42" s="153">
        <f>F27+0.000001</f>
        <v>1.9999999999999999E-6</v>
      </c>
      <c r="H42" s="115" t="s">
        <v>162</v>
      </c>
      <c r="J42" s="74"/>
      <c r="K42" s="130" t="s">
        <v>178</v>
      </c>
      <c r="L42" s="28"/>
      <c r="N42" s="44">
        <v>42</v>
      </c>
    </row>
    <row r="43" spans="1:14" s="4" customFormat="1" ht="18" customHeight="1">
      <c r="A43" s="29" t="s">
        <v>60</v>
      </c>
      <c r="B43" s="41" t="s">
        <v>8</v>
      </c>
      <c r="C43" s="165"/>
      <c r="D43" s="162"/>
      <c r="F43" s="135" t="s">
        <v>189</v>
      </c>
      <c r="H43" s="113" t="s">
        <v>94</v>
      </c>
      <c r="J43" s="74"/>
      <c r="K43" s="130" t="s">
        <v>179</v>
      </c>
      <c r="L43" s="28"/>
      <c r="N43" s="44">
        <v>43</v>
      </c>
    </row>
    <row r="44" spans="1:14" s="4" customFormat="1" ht="18" customHeight="1">
      <c r="A44" s="29" t="s">
        <v>61</v>
      </c>
      <c r="B44" s="41" t="s">
        <v>7</v>
      </c>
      <c r="C44" s="165"/>
      <c r="D44" s="162"/>
      <c r="F44" s="135" t="s">
        <v>187</v>
      </c>
      <c r="G44" s="154" t="s">
        <v>13</v>
      </c>
      <c r="H44" s="113" t="s">
        <v>158</v>
      </c>
      <c r="J44" s="74"/>
      <c r="K44" s="130" t="s">
        <v>180</v>
      </c>
      <c r="L44" s="28"/>
      <c r="N44" s="44">
        <v>44</v>
      </c>
    </row>
    <row r="45" spans="1:14" s="4" customFormat="1" ht="18" customHeight="1">
      <c r="A45" s="29" t="s">
        <v>62</v>
      </c>
      <c r="B45" s="41" t="s">
        <v>8</v>
      </c>
      <c r="C45" s="165"/>
      <c r="D45" s="162"/>
      <c r="F45" s="136" t="s">
        <v>188</v>
      </c>
      <c r="G45" s="153">
        <f>K47</f>
        <v>342778484.99998403</v>
      </c>
      <c r="H45" s="117" t="s">
        <v>149</v>
      </c>
      <c r="J45" s="74"/>
      <c r="K45" s="128"/>
      <c r="L45" s="28"/>
      <c r="N45" s="44">
        <v>45</v>
      </c>
    </row>
    <row r="46" spans="1:14" s="4" customFormat="1" ht="18" customHeight="1">
      <c r="A46" s="79" t="s">
        <v>98</v>
      </c>
      <c r="B46" s="41"/>
      <c r="C46" s="165"/>
      <c r="D46" s="64" t="s">
        <v>0</v>
      </c>
      <c r="F46" s="28"/>
      <c r="H46" s="28"/>
      <c r="J46" s="28"/>
      <c r="K46" s="129"/>
      <c r="L46" s="28"/>
      <c r="N46" s="45">
        <v>46</v>
      </c>
    </row>
    <row r="47" spans="1:14" s="4" customFormat="1" ht="18" customHeight="1" thickBot="1">
      <c r="A47" s="52" t="s">
        <v>72</v>
      </c>
      <c r="B47" s="53" t="s">
        <v>9</v>
      </c>
      <c r="C47" s="54"/>
      <c r="D47" s="55" t="s">
        <v>0</v>
      </c>
      <c r="F47" s="56"/>
      <c r="G47" s="154" t="s">
        <v>129</v>
      </c>
      <c r="H47" s="56"/>
      <c r="J47" s="56">
        <f>-J27</f>
        <v>-421850669</v>
      </c>
      <c r="K47" s="56">
        <f>-SUM(K29:K32)</f>
        <v>342778484.99998403</v>
      </c>
      <c r="L47" s="114">
        <f>SUM(J47:K47)</f>
        <v>-79072184.000015974</v>
      </c>
      <c r="N47" s="57">
        <v>47</v>
      </c>
    </row>
    <row r="48" spans="1:14" s="4" customFormat="1" ht="18" customHeight="1" thickTop="1">
      <c r="A48" s="106" t="s">
        <v>130</v>
      </c>
      <c r="B48" s="59" t="s">
        <v>80</v>
      </c>
      <c r="C48" s="56"/>
      <c r="D48" s="56"/>
      <c r="F48" s="56"/>
      <c r="G48" s="153">
        <f>G42+G45</f>
        <v>342778484.99998605</v>
      </c>
      <c r="H48" s="56"/>
      <c r="J48" s="56">
        <f>ROUND(SUM(J27:J47),0)</f>
        <v>0</v>
      </c>
      <c r="K48" s="56">
        <f>ROUND(SUM(K27:K47),0)</f>
        <v>0</v>
      </c>
      <c r="L48" s="56">
        <f>ROUND(SUM(L27:L47),0)</f>
        <v>0</v>
      </c>
      <c r="N48" s="6">
        <v>48</v>
      </c>
    </row>
    <row r="49" spans="1:15" s="60" customFormat="1" ht="18" customHeight="1">
      <c r="A49" s="1" t="s">
        <v>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61"/>
      <c r="O49" s="4"/>
    </row>
    <row r="50" spans="1:15" ht="18" customHeight="1">
      <c r="A50" s="1" t="s">
        <v>0</v>
      </c>
    </row>
    <row r="51" spans="1:15" ht="18" customHeight="1">
      <c r="A51" s="1" t="s">
        <v>0</v>
      </c>
    </row>
  </sheetData>
  <mergeCells count="12">
    <mergeCell ref="A3:A4"/>
    <mergeCell ref="C6:C25"/>
    <mergeCell ref="C27:C46"/>
    <mergeCell ref="G6:G25"/>
    <mergeCell ref="L18:L19"/>
    <mergeCell ref="L20:L21"/>
    <mergeCell ref="L22:L23"/>
    <mergeCell ref="L24:L25"/>
    <mergeCell ref="D29:D45"/>
    <mergeCell ref="F6:F25"/>
    <mergeCell ref="H6:H8"/>
    <mergeCell ref="L16:L17"/>
  </mergeCells>
  <conditionalFormatting sqref="D1:L1048576">
    <cfRule type="cellIs" dxfId="3" priority="5" operator="equal">
      <formula>0</formula>
    </cfRule>
    <cfRule type="cellIs" dxfId="2" priority="6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C7E94-0514-9849-A71E-FE28B426F799}">
  <dimension ref="A1:O51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33203125" style="1" customWidth="1"/>
    <col min="2" max="2" width="5.5" style="60" customWidth="1"/>
    <col min="3" max="3" width="12.5" style="4" bestFit="1" customWidth="1"/>
    <col min="4" max="4" width="13.6640625" style="4" bestFit="1" customWidth="1"/>
    <col min="5" max="5" width="3" style="4" customWidth="1"/>
    <col min="6" max="7" width="12.5" style="4" customWidth="1"/>
    <col min="8" max="8" width="12.83203125" style="4" customWidth="1"/>
    <col min="9" max="9" width="3" style="4" customWidth="1"/>
    <col min="10" max="10" width="13.5" style="4" bestFit="1" customWidth="1"/>
    <col min="11" max="11" width="13.5" style="4" customWidth="1"/>
    <col min="12" max="12" width="15.1640625" style="4" customWidth="1"/>
    <col min="13" max="13" width="1.1640625" style="4" customWidth="1"/>
    <col min="14" max="14" width="3.1640625" style="61" bestFit="1" customWidth="1"/>
    <col min="15" max="15" width="1.6640625" style="4" bestFit="1" customWidth="1"/>
    <col min="16" max="16384" width="14" style="7"/>
  </cols>
  <sheetData>
    <row r="1" spans="1:15" ht="17" customHeight="1">
      <c r="A1" s="1" t="s">
        <v>36</v>
      </c>
      <c r="B1" s="2" t="s">
        <v>43</v>
      </c>
      <c r="C1" s="2" t="s">
        <v>46</v>
      </c>
      <c r="D1" s="3" t="s">
        <v>44</v>
      </c>
      <c r="E1" s="122"/>
      <c r="F1" s="3" t="s">
        <v>45</v>
      </c>
      <c r="G1" s="5" t="s">
        <v>143</v>
      </c>
      <c r="H1" s="5" t="s">
        <v>144</v>
      </c>
      <c r="J1" s="3" t="s">
        <v>212</v>
      </c>
      <c r="K1" s="3" t="s">
        <v>164</v>
      </c>
      <c r="L1" s="3" t="s">
        <v>165</v>
      </c>
      <c r="N1" s="6">
        <v>1</v>
      </c>
      <c r="O1" s="4" t="s">
        <v>0</v>
      </c>
    </row>
    <row r="2" spans="1:15" s="4" customFormat="1" ht="17" customHeight="1">
      <c r="A2" s="1" t="s">
        <v>47</v>
      </c>
      <c r="B2" s="8" t="s">
        <v>0</v>
      </c>
      <c r="C2" s="118" t="s">
        <v>0</v>
      </c>
      <c r="D2" s="10" t="s">
        <v>13</v>
      </c>
      <c r="F2" s="65" t="s">
        <v>37</v>
      </c>
      <c r="G2" s="118" t="s">
        <v>0</v>
      </c>
      <c r="H2" s="118" t="s">
        <v>0</v>
      </c>
      <c r="J2" s="123" t="s">
        <v>209</v>
      </c>
      <c r="K2" s="124" t="s">
        <v>172</v>
      </c>
      <c r="L2" s="10" t="s">
        <v>166</v>
      </c>
      <c r="N2" s="11" t="s">
        <v>40</v>
      </c>
    </row>
    <row r="3" spans="1:15" s="4" customFormat="1" ht="17" customHeight="1">
      <c r="A3" s="156" t="s">
        <v>92</v>
      </c>
      <c r="B3" s="12" t="s">
        <v>0</v>
      </c>
      <c r="C3" s="119" t="s">
        <v>0</v>
      </c>
      <c r="D3" s="101" t="s">
        <v>129</v>
      </c>
      <c r="F3" s="66" t="s">
        <v>10</v>
      </c>
      <c r="G3" s="119" t="s">
        <v>0</v>
      </c>
      <c r="H3" s="119" t="s">
        <v>0</v>
      </c>
      <c r="J3" s="99" t="s">
        <v>210</v>
      </c>
      <c r="K3" s="100" t="s">
        <v>79</v>
      </c>
      <c r="L3" s="14" t="s">
        <v>167</v>
      </c>
      <c r="N3" s="11" t="s">
        <v>41</v>
      </c>
    </row>
    <row r="4" spans="1:15" s="4" customFormat="1" ht="17" customHeight="1">
      <c r="A4" s="157"/>
      <c r="B4" s="15" t="s">
        <v>0</v>
      </c>
      <c r="C4" s="120" t="s">
        <v>171</v>
      </c>
      <c r="D4" s="14" t="s">
        <v>38</v>
      </c>
      <c r="F4" s="66" t="s">
        <v>11</v>
      </c>
      <c r="G4" s="120" t="s">
        <v>171</v>
      </c>
      <c r="H4" s="120" t="s">
        <v>171</v>
      </c>
      <c r="J4" s="14" t="s">
        <v>38</v>
      </c>
      <c r="K4" s="14" t="s">
        <v>38</v>
      </c>
      <c r="L4" s="14" t="s">
        <v>168</v>
      </c>
      <c r="N4" s="11" t="s">
        <v>42</v>
      </c>
    </row>
    <row r="5" spans="1:15" s="4" customFormat="1" ht="17" customHeight="1" thickBot="1">
      <c r="A5" s="16" t="s">
        <v>74</v>
      </c>
      <c r="B5" s="17" t="s">
        <v>73</v>
      </c>
      <c r="C5" s="121" t="s">
        <v>170</v>
      </c>
      <c r="D5" s="20" t="s">
        <v>39</v>
      </c>
      <c r="F5" s="67" t="s">
        <v>12</v>
      </c>
      <c r="G5" s="121" t="s">
        <v>170</v>
      </c>
      <c r="H5" s="121" t="s">
        <v>170</v>
      </c>
      <c r="J5" s="20" t="s">
        <v>39</v>
      </c>
      <c r="K5" s="20" t="s">
        <v>39</v>
      </c>
      <c r="L5" s="20" t="s">
        <v>169</v>
      </c>
      <c r="N5" s="21">
        <v>5</v>
      </c>
    </row>
    <row r="6" spans="1:15" s="4" customFormat="1" ht="18" customHeight="1" thickTop="1">
      <c r="A6" s="22" t="s">
        <v>23</v>
      </c>
      <c r="B6" s="127" t="s">
        <v>20</v>
      </c>
      <c r="C6" s="176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©11/20/2024</v>
      </c>
      <c r="D6" s="25">
        <v>1325392455</v>
      </c>
      <c r="F6" s="166" t="s">
        <v>78</v>
      </c>
      <c r="G6" s="163" t="s">
        <v>87</v>
      </c>
      <c r="H6" s="183" t="s">
        <v>191</v>
      </c>
      <c r="J6" s="25">
        <f>ROUND(D6-IFERROR(K6*1,0),0)</f>
        <v>1362264295</v>
      </c>
      <c r="K6" s="103">
        <f>K31</f>
        <v>-36871839.999996006</v>
      </c>
      <c r="L6" s="84" t="s">
        <v>211</v>
      </c>
      <c r="N6" s="26">
        <v>6</v>
      </c>
    </row>
    <row r="7" spans="1:15" s="4" customFormat="1" ht="18" customHeight="1">
      <c r="A7" s="22" t="s">
        <v>24</v>
      </c>
      <c r="B7" s="125" t="s">
        <v>19</v>
      </c>
      <c r="C7" s="177"/>
      <c r="D7" s="28">
        <v>-609752445</v>
      </c>
      <c r="F7" s="167"/>
      <c r="G7" s="164"/>
      <c r="H7" s="184"/>
      <c r="J7" s="28">
        <f>ROUND(D7-IFERROR(K7*1,0),0)</f>
        <v>-502417124</v>
      </c>
      <c r="K7" s="104">
        <f>ROUND(((-K$29-K$30-K$32)/-SUM(D$7:D$15))*D7,0)</f>
        <v>-107335321</v>
      </c>
      <c r="L7" s="104" t="s">
        <v>134</v>
      </c>
      <c r="N7" s="26">
        <v>7</v>
      </c>
    </row>
    <row r="8" spans="1:15" s="4" customFormat="1" ht="18" customHeight="1">
      <c r="A8" s="29" t="s">
        <v>25</v>
      </c>
      <c r="B8" s="125" t="s">
        <v>19</v>
      </c>
      <c r="C8" s="177"/>
      <c r="D8" s="28">
        <v>-303717624</v>
      </c>
      <c r="F8" s="167"/>
      <c r="G8" s="164"/>
      <c r="H8" s="185"/>
      <c r="J8" s="28">
        <f t="shared" ref="J8:J25" si="0">ROUND(D8-IFERROR(K8*1,0),0)</f>
        <v>-250253913</v>
      </c>
      <c r="K8" s="104">
        <f t="shared" ref="K8:K15" si="1">ROUND(((-K$29-K$30-K$32)/-SUM(D$7:D$15))*D8,0)</f>
        <v>-53463711</v>
      </c>
      <c r="L8" s="104" t="s">
        <v>135</v>
      </c>
      <c r="N8" s="26">
        <v>8</v>
      </c>
    </row>
    <row r="9" spans="1:15" s="4" customFormat="1" ht="18" customHeight="1">
      <c r="A9" s="29" t="s">
        <v>26</v>
      </c>
      <c r="B9" s="125" t="s">
        <v>19</v>
      </c>
      <c r="C9" s="177"/>
      <c r="D9" s="28">
        <v>-124695710</v>
      </c>
      <c r="F9" s="167"/>
      <c r="G9" s="164"/>
      <c r="H9" s="145" t="s">
        <v>185</v>
      </c>
      <c r="J9" s="28">
        <f t="shared" si="0"/>
        <v>-102745402</v>
      </c>
      <c r="K9" s="104">
        <f t="shared" si="1"/>
        <v>-21950308</v>
      </c>
      <c r="L9" s="104" t="s">
        <v>136</v>
      </c>
      <c r="N9" s="26">
        <v>9</v>
      </c>
    </row>
    <row r="10" spans="1:15" s="4" customFormat="1" ht="18" customHeight="1">
      <c r="A10" s="29" t="s">
        <v>27</v>
      </c>
      <c r="B10" s="125" t="s">
        <v>19</v>
      </c>
      <c r="C10" s="177"/>
      <c r="D10" s="28">
        <v>-26288664</v>
      </c>
      <c r="F10" s="167"/>
      <c r="G10" s="164"/>
      <c r="H10" s="146" t="s">
        <v>197</v>
      </c>
      <c r="J10" s="28">
        <f t="shared" si="0"/>
        <v>-21661045</v>
      </c>
      <c r="K10" s="104">
        <f t="shared" si="1"/>
        <v>-4627619</v>
      </c>
      <c r="L10" s="104" t="s">
        <v>131</v>
      </c>
      <c r="N10" s="26">
        <v>10</v>
      </c>
    </row>
    <row r="11" spans="1:15" s="4" customFormat="1" ht="18" customHeight="1">
      <c r="A11" s="29" t="s">
        <v>28</v>
      </c>
      <c r="B11" s="125" t="s">
        <v>19</v>
      </c>
      <c r="C11" s="177"/>
      <c r="D11" s="28">
        <v>-30734031</v>
      </c>
      <c r="E11" s="31"/>
      <c r="F11" s="167"/>
      <c r="G11" s="164"/>
      <c r="H11" s="28"/>
      <c r="J11" s="28">
        <f t="shared" si="0"/>
        <v>-25323889</v>
      </c>
      <c r="K11" s="104">
        <f t="shared" si="1"/>
        <v>-5410142</v>
      </c>
      <c r="L11" s="104" t="s">
        <v>132</v>
      </c>
      <c r="M11" s="31"/>
      <c r="N11" s="26">
        <v>11</v>
      </c>
      <c r="O11" s="31"/>
    </row>
    <row r="12" spans="1:15" s="4" customFormat="1" ht="18" customHeight="1">
      <c r="A12" s="29" t="s">
        <v>33</v>
      </c>
      <c r="B12" s="125" t="s">
        <v>19</v>
      </c>
      <c r="C12" s="177"/>
      <c r="D12" s="28">
        <v>-64277637</v>
      </c>
      <c r="E12" s="31"/>
      <c r="F12" s="167"/>
      <c r="G12" s="164"/>
      <c r="H12" s="28"/>
      <c r="J12" s="28">
        <f t="shared" si="0"/>
        <v>-52962782</v>
      </c>
      <c r="K12" s="104">
        <f t="shared" si="1"/>
        <v>-11314855</v>
      </c>
      <c r="L12" s="104" t="s">
        <v>133</v>
      </c>
      <c r="M12" s="31"/>
      <c r="N12" s="26">
        <v>12</v>
      </c>
      <c r="O12" s="31"/>
    </row>
    <row r="13" spans="1:15" s="4" customFormat="1" ht="18" customHeight="1">
      <c r="A13" s="29" t="s">
        <v>29</v>
      </c>
      <c r="B13" s="125" t="s">
        <v>19</v>
      </c>
      <c r="C13" s="177"/>
      <c r="D13" s="28">
        <v>-37735070</v>
      </c>
      <c r="F13" s="167"/>
      <c r="G13" s="164"/>
      <c r="H13" s="28"/>
      <c r="J13" s="28">
        <f t="shared" si="0"/>
        <v>-31092529</v>
      </c>
      <c r="K13" s="104">
        <f t="shared" si="1"/>
        <v>-6642541</v>
      </c>
      <c r="L13" s="104" t="s">
        <v>198</v>
      </c>
      <c r="N13" s="26">
        <v>13</v>
      </c>
    </row>
    <row r="14" spans="1:15" s="4" customFormat="1" ht="18" customHeight="1">
      <c r="A14" s="29" t="s">
        <v>34</v>
      </c>
      <c r="B14" s="125" t="s">
        <v>19</v>
      </c>
      <c r="C14" s="177"/>
      <c r="D14" s="28">
        <v>-12851412</v>
      </c>
      <c r="F14" s="167"/>
      <c r="G14" s="164"/>
      <c r="H14" s="28"/>
      <c r="J14" s="28">
        <f t="shared" si="0"/>
        <v>-10589165</v>
      </c>
      <c r="K14" s="104">
        <f t="shared" si="1"/>
        <v>-2262247</v>
      </c>
      <c r="L14" s="104" t="s">
        <v>199</v>
      </c>
      <c r="N14" s="26">
        <v>14</v>
      </c>
    </row>
    <row r="15" spans="1:15" s="4" customFormat="1" ht="18" customHeight="1">
      <c r="A15" s="52" t="s">
        <v>30</v>
      </c>
      <c r="B15" s="126" t="s">
        <v>19</v>
      </c>
      <c r="C15" s="177"/>
      <c r="D15" s="56">
        <v>-101770767</v>
      </c>
      <c r="F15" s="167"/>
      <c r="G15" s="164"/>
      <c r="H15" s="102"/>
      <c r="J15" s="56">
        <f t="shared" si="0"/>
        <v>-83855959</v>
      </c>
      <c r="K15" s="105">
        <f t="shared" si="1"/>
        <v>-17914808</v>
      </c>
      <c r="L15" s="105" t="s">
        <v>200</v>
      </c>
      <c r="N15" s="40">
        <v>15</v>
      </c>
    </row>
    <row r="16" spans="1:15" s="4" customFormat="1" ht="18" customHeight="1">
      <c r="A16" s="29" t="s">
        <v>31</v>
      </c>
      <c r="B16" s="23" t="s">
        <v>17</v>
      </c>
      <c r="C16" s="177"/>
      <c r="D16" s="28">
        <v>45645609</v>
      </c>
      <c r="F16" s="167"/>
      <c r="G16" s="164"/>
      <c r="H16" s="28"/>
      <c r="J16" s="28">
        <f t="shared" si="0"/>
        <v>45645609</v>
      </c>
      <c r="K16" s="107" t="s">
        <v>145</v>
      </c>
      <c r="L16" s="182" t="s">
        <v>138</v>
      </c>
      <c r="N16" s="26">
        <v>16</v>
      </c>
    </row>
    <row r="17" spans="1:14" s="4" customFormat="1" ht="18" customHeight="1">
      <c r="A17" s="29" t="s">
        <v>16</v>
      </c>
      <c r="B17" s="23" t="s">
        <v>17</v>
      </c>
      <c r="C17" s="177"/>
      <c r="D17" s="28">
        <v>11327598</v>
      </c>
      <c r="F17" s="167"/>
      <c r="G17" s="164"/>
      <c r="H17" s="28"/>
      <c r="J17" s="28">
        <f t="shared" si="0"/>
        <v>11327598</v>
      </c>
      <c r="K17" s="107" t="s">
        <v>146</v>
      </c>
      <c r="L17" s="178"/>
      <c r="N17" s="26">
        <v>17</v>
      </c>
    </row>
    <row r="18" spans="1:14" s="4" customFormat="1" ht="18" customHeight="1">
      <c r="A18" s="29" t="s">
        <v>32</v>
      </c>
      <c r="B18" s="23" t="s">
        <v>17</v>
      </c>
      <c r="C18" s="177"/>
      <c r="D18" s="28">
        <v>-4173291</v>
      </c>
      <c r="F18" s="167"/>
      <c r="G18" s="164"/>
      <c r="H18" s="28"/>
      <c r="J18" s="28">
        <f t="shared" si="0"/>
        <v>-4173291</v>
      </c>
      <c r="K18" s="107" t="s">
        <v>152</v>
      </c>
      <c r="L18" s="178" t="s">
        <v>139</v>
      </c>
      <c r="N18" s="26">
        <v>18</v>
      </c>
    </row>
    <row r="19" spans="1:14" s="4" customFormat="1" ht="18" customHeight="1">
      <c r="A19" s="29" t="s">
        <v>48</v>
      </c>
      <c r="B19" s="23" t="s">
        <v>17</v>
      </c>
      <c r="C19" s="177"/>
      <c r="D19" s="28">
        <v>3294200</v>
      </c>
      <c r="F19" s="167"/>
      <c r="G19" s="164"/>
      <c r="H19" s="28"/>
      <c r="J19" s="28">
        <f t="shared" si="0"/>
        <v>3294200</v>
      </c>
      <c r="K19" s="107" t="s">
        <v>153</v>
      </c>
      <c r="L19" s="178"/>
      <c r="N19" s="26">
        <v>19</v>
      </c>
    </row>
    <row r="20" spans="1:14" s="4" customFormat="1" ht="18" customHeight="1">
      <c r="A20" s="29" t="s">
        <v>57</v>
      </c>
      <c r="B20" s="23" t="s">
        <v>17</v>
      </c>
      <c r="C20" s="177"/>
      <c r="D20" s="28">
        <v>8564140</v>
      </c>
      <c r="F20" s="167"/>
      <c r="G20" s="164"/>
      <c r="H20" s="28"/>
      <c r="J20" s="28">
        <f t="shared" si="0"/>
        <v>8564140</v>
      </c>
      <c r="K20" s="107" t="s">
        <v>147</v>
      </c>
      <c r="L20" s="178" t="s">
        <v>142</v>
      </c>
      <c r="N20" s="26">
        <v>20</v>
      </c>
    </row>
    <row r="21" spans="1:14" s="4" customFormat="1" ht="18" customHeight="1">
      <c r="A21" s="29" t="s">
        <v>48</v>
      </c>
      <c r="B21" s="23" t="s">
        <v>17</v>
      </c>
      <c r="C21" s="177"/>
      <c r="D21" s="28">
        <v>-3294200</v>
      </c>
      <c r="F21" s="167"/>
      <c r="G21" s="164"/>
      <c r="H21" s="28"/>
      <c r="J21" s="28">
        <f t="shared" si="0"/>
        <v>-3294200</v>
      </c>
      <c r="K21" s="107" t="s">
        <v>148</v>
      </c>
      <c r="L21" s="178"/>
      <c r="N21" s="26">
        <v>21</v>
      </c>
    </row>
    <row r="22" spans="1:14" s="4" customFormat="1" ht="18" customHeight="1">
      <c r="A22" s="29" t="s">
        <v>49</v>
      </c>
      <c r="B22" s="23" t="s">
        <v>17</v>
      </c>
      <c r="C22" s="177"/>
      <c r="D22" s="28">
        <v>-1587595</v>
      </c>
      <c r="F22" s="167"/>
      <c r="G22" s="164"/>
      <c r="H22" s="28"/>
      <c r="J22" s="28">
        <f t="shared" si="0"/>
        <v>-1587595</v>
      </c>
      <c r="K22" s="107" t="s">
        <v>150</v>
      </c>
      <c r="L22" s="178" t="s">
        <v>140</v>
      </c>
      <c r="N22" s="26">
        <v>22</v>
      </c>
    </row>
    <row r="23" spans="1:14" s="4" customFormat="1" ht="18" customHeight="1">
      <c r="A23" s="29" t="s">
        <v>18</v>
      </c>
      <c r="B23" s="23" t="s">
        <v>17</v>
      </c>
      <c r="C23" s="177"/>
      <c r="D23" s="28">
        <v>4165234</v>
      </c>
      <c r="F23" s="167"/>
      <c r="G23" s="164"/>
      <c r="H23" s="28"/>
      <c r="J23" s="28">
        <f t="shared" si="0"/>
        <v>4165234</v>
      </c>
      <c r="K23" s="107" t="s">
        <v>151</v>
      </c>
      <c r="L23" s="178"/>
      <c r="N23" s="26">
        <v>23</v>
      </c>
    </row>
    <row r="24" spans="1:14" s="4" customFormat="1" ht="18" customHeight="1">
      <c r="A24" s="29" t="s">
        <v>56</v>
      </c>
      <c r="B24" s="23" t="s">
        <v>17</v>
      </c>
      <c r="C24" s="177"/>
      <c r="D24" s="28">
        <v>25000</v>
      </c>
      <c r="F24" s="167"/>
      <c r="G24" s="164"/>
      <c r="H24" s="28"/>
      <c r="J24" s="28">
        <f t="shared" si="0"/>
        <v>25000</v>
      </c>
      <c r="K24" s="107" t="s">
        <v>121</v>
      </c>
      <c r="L24" s="178" t="s">
        <v>141</v>
      </c>
      <c r="N24" s="26">
        <v>24</v>
      </c>
    </row>
    <row r="25" spans="1:14" s="4" customFormat="1" ht="18" customHeight="1">
      <c r="A25" s="29" t="s">
        <v>50</v>
      </c>
      <c r="B25" s="23" t="s">
        <v>17</v>
      </c>
      <c r="C25" s="177"/>
      <c r="D25" s="28">
        <v>1536394</v>
      </c>
      <c r="F25" s="167"/>
      <c r="G25" s="164"/>
      <c r="H25" s="28"/>
      <c r="J25" s="28">
        <f t="shared" si="0"/>
        <v>1536394</v>
      </c>
      <c r="K25" s="82"/>
      <c r="L25" s="178"/>
      <c r="N25" s="40">
        <v>25</v>
      </c>
    </row>
    <row r="26" spans="1:14" s="4" customFormat="1" ht="18" customHeight="1" thickBot="1">
      <c r="A26" s="32" t="s">
        <v>65</v>
      </c>
      <c r="B26" s="33" t="s">
        <v>22</v>
      </c>
      <c r="C26" s="34" t="s">
        <v>0</v>
      </c>
      <c r="D26" s="35" t="s">
        <v>0</v>
      </c>
      <c r="E26" s="36"/>
      <c r="F26" s="34" t="s">
        <v>0</v>
      </c>
      <c r="G26" s="37" t="s">
        <v>0</v>
      </c>
      <c r="H26" s="38" t="s">
        <v>0</v>
      </c>
      <c r="J26" s="39" t="s">
        <v>0</v>
      </c>
      <c r="K26" s="34">
        <f>-SUM(K6:K15)</f>
        <v>267793391.99999601</v>
      </c>
      <c r="L26" s="39" t="s">
        <v>0</v>
      </c>
      <c r="N26" s="72">
        <v>26</v>
      </c>
    </row>
    <row r="27" spans="1:14" s="4" customFormat="1" ht="18" customHeight="1" thickTop="1">
      <c r="A27" s="29" t="s">
        <v>14</v>
      </c>
      <c r="B27" s="41" t="s">
        <v>1</v>
      </c>
      <c r="C27" s="165" t="s">
        <v>77</v>
      </c>
      <c r="D27" s="43" t="s">
        <v>0</v>
      </c>
      <c r="F27" s="155">
        <f>-F32</f>
        <v>74985093</v>
      </c>
      <c r="G27" s="28" t="s">
        <v>206</v>
      </c>
      <c r="H27" s="25"/>
      <c r="J27" s="28">
        <f>SUM(J6:J26)</f>
        <v>346865576</v>
      </c>
      <c r="K27" s="28">
        <f>SUM(K6:K26)</f>
        <v>0</v>
      </c>
      <c r="L27" s="28">
        <f>SUM(F27:K27)</f>
        <v>421850669</v>
      </c>
      <c r="N27" s="44">
        <v>27</v>
      </c>
    </row>
    <row r="28" spans="1:14" s="4" customFormat="1" ht="18" customHeight="1">
      <c r="A28" s="79" t="s">
        <v>97</v>
      </c>
      <c r="B28" s="41"/>
      <c r="C28" s="165"/>
      <c r="D28" s="64" t="s">
        <v>0</v>
      </c>
      <c r="F28" s="28"/>
      <c r="G28" s="28"/>
      <c r="H28" s="28"/>
      <c r="J28" s="28"/>
      <c r="K28" s="28"/>
      <c r="L28" s="28"/>
      <c r="N28" s="45">
        <v>28</v>
      </c>
    </row>
    <row r="29" spans="1:14" s="4" customFormat="1" ht="18" customHeight="1">
      <c r="A29" s="110" t="s">
        <v>67</v>
      </c>
      <c r="B29" s="148" t="s">
        <v>7</v>
      </c>
      <c r="C29" s="165"/>
      <c r="D29" s="161" t="s">
        <v>88</v>
      </c>
      <c r="E29" s="36"/>
      <c r="F29" s="147" t="s">
        <v>201</v>
      </c>
      <c r="G29" s="104" t="s">
        <v>0</v>
      </c>
      <c r="H29" s="104" t="s">
        <v>0</v>
      </c>
      <c r="I29" s="36"/>
      <c r="J29" s="112" t="s">
        <v>0</v>
      </c>
      <c r="K29" s="104">
        <f>'705'!L29</f>
        <v>-105501333.99999601</v>
      </c>
      <c r="L29" s="104">
        <f t="shared" ref="L29:L30" si="2">SUM(J29:K29)</f>
        <v>-105501333.99999601</v>
      </c>
      <c r="N29" s="44">
        <v>29</v>
      </c>
    </row>
    <row r="30" spans="1:14" s="4" customFormat="1" ht="18" customHeight="1">
      <c r="A30" s="110" t="s">
        <v>68</v>
      </c>
      <c r="B30" s="148" t="s">
        <v>7</v>
      </c>
      <c r="C30" s="165"/>
      <c r="D30" s="162"/>
      <c r="E30" s="36"/>
      <c r="F30" s="148" t="s">
        <v>201</v>
      </c>
      <c r="G30" s="104" t="s">
        <v>0</v>
      </c>
      <c r="H30" s="104" t="s">
        <v>0</v>
      </c>
      <c r="I30" s="36"/>
      <c r="J30" s="112" t="s">
        <v>0</v>
      </c>
      <c r="K30" s="104">
        <f>'705'!L30</f>
        <v>-126418161.99999601</v>
      </c>
      <c r="L30" s="104">
        <f t="shared" si="2"/>
        <v>-126418161.99999601</v>
      </c>
      <c r="N30" s="44">
        <v>30</v>
      </c>
    </row>
    <row r="31" spans="1:14" s="4" customFormat="1" ht="18" customHeight="1">
      <c r="A31" s="109" t="s">
        <v>69</v>
      </c>
      <c r="B31" s="148" t="s">
        <v>7</v>
      </c>
      <c r="C31" s="165"/>
      <c r="D31" s="162"/>
      <c r="E31" s="36"/>
      <c r="F31" s="148" t="s">
        <v>201</v>
      </c>
      <c r="G31" s="98" t="s">
        <v>154</v>
      </c>
      <c r="H31" s="98" t="s">
        <v>155</v>
      </c>
      <c r="I31" s="108"/>
      <c r="J31" s="98" t="s">
        <v>163</v>
      </c>
      <c r="K31" s="84">
        <f>'705'!L31</f>
        <v>-36871839.999996006</v>
      </c>
      <c r="L31" s="84">
        <f t="shared" ref="L31" si="3">SUM(J31:K31)</f>
        <v>-36871839.999996006</v>
      </c>
      <c r="N31" s="44">
        <v>31</v>
      </c>
    </row>
    <row r="32" spans="1:14" s="4" customFormat="1" ht="18" customHeight="1">
      <c r="A32" s="110" t="s">
        <v>63</v>
      </c>
      <c r="B32" s="111" t="s">
        <v>8</v>
      </c>
      <c r="C32" s="165"/>
      <c r="D32" s="162"/>
      <c r="E32" s="36"/>
      <c r="F32" s="104">
        <v>-74985093</v>
      </c>
      <c r="G32" s="139" t="s">
        <v>193</v>
      </c>
      <c r="H32" s="139" t="s">
        <v>196</v>
      </c>
      <c r="I32" s="36"/>
      <c r="J32" s="139" t="s">
        <v>195</v>
      </c>
      <c r="K32" s="104">
        <f>'705'!G32</f>
        <v>997944</v>
      </c>
      <c r="L32" s="104">
        <f>F32+K32</f>
        <v>-73987149</v>
      </c>
      <c r="N32" s="44">
        <v>32</v>
      </c>
    </row>
    <row r="33" spans="1:14" s="4" customFormat="1" ht="18" customHeight="1">
      <c r="A33" s="29" t="s">
        <v>66</v>
      </c>
      <c r="B33" s="41" t="s">
        <v>1</v>
      </c>
      <c r="C33" s="165"/>
      <c r="D33" s="162"/>
      <c r="F33" s="28"/>
      <c r="G33" s="73"/>
      <c r="H33" s="74"/>
      <c r="J33" s="74"/>
      <c r="K33" s="128"/>
      <c r="L33" s="28"/>
      <c r="N33" s="44">
        <v>33</v>
      </c>
    </row>
    <row r="34" spans="1:14" s="4" customFormat="1" ht="18" customHeight="1">
      <c r="A34" s="29" t="s">
        <v>2</v>
      </c>
      <c r="B34" s="41" t="s">
        <v>1</v>
      </c>
      <c r="C34" s="165"/>
      <c r="D34" s="162"/>
      <c r="F34" s="28"/>
      <c r="G34" s="73"/>
      <c r="H34" s="74"/>
      <c r="J34" s="74"/>
      <c r="K34" s="130" t="s">
        <v>181</v>
      </c>
      <c r="L34" s="28"/>
      <c r="N34" s="44">
        <v>34</v>
      </c>
    </row>
    <row r="35" spans="1:14" s="4" customFormat="1" ht="18" customHeight="1">
      <c r="A35" s="29" t="s">
        <v>58</v>
      </c>
      <c r="B35" s="41" t="s">
        <v>1</v>
      </c>
      <c r="C35" s="165"/>
      <c r="D35" s="162"/>
      <c r="F35" s="132">
        <f>'705'!J27</f>
        <v>79072184</v>
      </c>
      <c r="G35" s="73"/>
      <c r="H35" s="116" t="s">
        <v>156</v>
      </c>
      <c r="J35" s="74"/>
      <c r="K35" s="130" t="s">
        <v>182</v>
      </c>
      <c r="L35" s="28"/>
      <c r="N35" s="44">
        <v>35</v>
      </c>
    </row>
    <row r="36" spans="1:14" s="4" customFormat="1" ht="18" customHeight="1">
      <c r="A36" s="29" t="s">
        <v>3</v>
      </c>
      <c r="B36" s="41" t="s">
        <v>1</v>
      </c>
      <c r="C36" s="165"/>
      <c r="D36" s="162"/>
      <c r="F36" s="133">
        <f>'705'!K28</f>
        <v>342778485</v>
      </c>
      <c r="G36" s="150" t="s">
        <v>207</v>
      </c>
      <c r="H36" s="113" t="s">
        <v>157</v>
      </c>
      <c r="J36" s="74"/>
      <c r="K36" s="130" t="s">
        <v>173</v>
      </c>
      <c r="L36" s="28"/>
      <c r="N36" s="44">
        <v>36</v>
      </c>
    </row>
    <row r="37" spans="1:14" s="4" customFormat="1" ht="18" customHeight="1">
      <c r="A37" s="29" t="s">
        <v>35</v>
      </c>
      <c r="B37" s="41" t="s">
        <v>1</v>
      </c>
      <c r="C37" s="165"/>
      <c r="D37" s="162"/>
      <c r="F37" s="134">
        <f>F35+F36</f>
        <v>421850669</v>
      </c>
      <c r="G37" s="152" t="s">
        <v>208</v>
      </c>
      <c r="H37" s="113" t="s">
        <v>158</v>
      </c>
      <c r="J37" s="74"/>
      <c r="K37" s="130" t="s">
        <v>183</v>
      </c>
      <c r="L37" s="28"/>
      <c r="N37" s="44">
        <v>37</v>
      </c>
    </row>
    <row r="38" spans="1:14" s="4" customFormat="1" ht="18" customHeight="1">
      <c r="A38" s="29" t="s">
        <v>64</v>
      </c>
      <c r="B38" s="41" t="s">
        <v>4</v>
      </c>
      <c r="C38" s="165"/>
      <c r="D38" s="162"/>
      <c r="F38" s="135" t="s">
        <v>184</v>
      </c>
      <c r="G38" s="152" t="s">
        <v>214</v>
      </c>
      <c r="H38" s="113" t="s">
        <v>159</v>
      </c>
      <c r="J38" s="74"/>
      <c r="K38" s="130" t="s">
        <v>174</v>
      </c>
      <c r="L38" s="28"/>
      <c r="N38" s="44">
        <v>38</v>
      </c>
    </row>
    <row r="39" spans="1:14" s="4" customFormat="1" ht="18" customHeight="1">
      <c r="A39" s="29" t="s">
        <v>5</v>
      </c>
      <c r="B39" s="41" t="s">
        <v>4</v>
      </c>
      <c r="C39" s="165"/>
      <c r="D39" s="162"/>
      <c r="F39" s="135" t="s">
        <v>123</v>
      </c>
      <c r="G39" s="151" t="s">
        <v>215</v>
      </c>
      <c r="H39" s="137" t="s">
        <v>160</v>
      </c>
      <c r="J39" s="74"/>
      <c r="K39" s="130" t="s">
        <v>175</v>
      </c>
      <c r="L39" s="28"/>
      <c r="N39" s="44">
        <v>39</v>
      </c>
    </row>
    <row r="40" spans="1:14" s="4" customFormat="1" ht="18" customHeight="1">
      <c r="A40" s="29" t="s">
        <v>21</v>
      </c>
      <c r="B40" s="41" t="s">
        <v>4</v>
      </c>
      <c r="C40" s="165"/>
      <c r="D40" s="162"/>
      <c r="F40" s="138" t="s">
        <v>192</v>
      </c>
      <c r="G40" s="73"/>
      <c r="H40" s="137" t="s">
        <v>124</v>
      </c>
      <c r="J40" s="74"/>
      <c r="K40" s="130" t="s">
        <v>176</v>
      </c>
      <c r="L40" s="28"/>
      <c r="N40" s="44">
        <v>40</v>
      </c>
    </row>
    <row r="41" spans="1:14" s="4" customFormat="1" ht="18" customHeight="1">
      <c r="A41" s="29" t="s">
        <v>6</v>
      </c>
      <c r="B41" s="41" t="s">
        <v>4</v>
      </c>
      <c r="C41" s="165"/>
      <c r="D41" s="162"/>
      <c r="F41" s="135" t="s">
        <v>185</v>
      </c>
      <c r="G41" s="154" t="s">
        <v>213</v>
      </c>
      <c r="H41" s="115" t="s">
        <v>161</v>
      </c>
      <c r="J41" s="74"/>
      <c r="K41" s="130" t="s">
        <v>177</v>
      </c>
      <c r="L41" s="28"/>
      <c r="N41" s="44">
        <v>41</v>
      </c>
    </row>
    <row r="42" spans="1:14" s="4" customFormat="1" ht="18" customHeight="1">
      <c r="A42" s="29" t="s">
        <v>59</v>
      </c>
      <c r="B42" s="41" t="s">
        <v>7</v>
      </c>
      <c r="C42" s="165"/>
      <c r="D42" s="162"/>
      <c r="F42" s="135" t="s">
        <v>186</v>
      </c>
      <c r="G42" s="153">
        <f>F27</f>
        <v>74985093</v>
      </c>
      <c r="H42" s="115" t="s">
        <v>162</v>
      </c>
      <c r="J42" s="74"/>
      <c r="K42" s="130" t="s">
        <v>178</v>
      </c>
      <c r="L42" s="28"/>
      <c r="N42" s="44">
        <v>42</v>
      </c>
    </row>
    <row r="43" spans="1:14" s="4" customFormat="1" ht="18" customHeight="1">
      <c r="A43" s="29" t="s">
        <v>60</v>
      </c>
      <c r="B43" s="41" t="s">
        <v>8</v>
      </c>
      <c r="C43" s="165"/>
      <c r="D43" s="162"/>
      <c r="F43" s="135" t="s">
        <v>189</v>
      </c>
      <c r="H43" s="113" t="s">
        <v>94</v>
      </c>
      <c r="J43" s="74"/>
      <c r="K43" s="130" t="s">
        <v>179</v>
      </c>
      <c r="L43" s="28"/>
      <c r="N43" s="44">
        <v>43</v>
      </c>
    </row>
    <row r="44" spans="1:14" s="4" customFormat="1" ht="18" customHeight="1">
      <c r="A44" s="29" t="s">
        <v>61</v>
      </c>
      <c r="B44" s="41" t="s">
        <v>7</v>
      </c>
      <c r="C44" s="165"/>
      <c r="D44" s="162"/>
      <c r="F44" s="135" t="s">
        <v>187</v>
      </c>
      <c r="G44" s="154" t="s">
        <v>13</v>
      </c>
      <c r="H44" s="113" t="s">
        <v>158</v>
      </c>
      <c r="J44" s="74"/>
      <c r="K44" s="130" t="s">
        <v>180</v>
      </c>
      <c r="L44" s="28"/>
      <c r="N44" s="44">
        <v>44</v>
      </c>
    </row>
    <row r="45" spans="1:14" s="4" customFormat="1" ht="18" customHeight="1">
      <c r="A45" s="29" t="s">
        <v>62</v>
      </c>
      <c r="B45" s="41" t="s">
        <v>8</v>
      </c>
      <c r="C45" s="165"/>
      <c r="D45" s="162"/>
      <c r="F45" s="136" t="s">
        <v>188</v>
      </c>
      <c r="G45" s="153">
        <f>K47</f>
        <v>267793391.99998802</v>
      </c>
      <c r="H45" s="117" t="s">
        <v>149</v>
      </c>
      <c r="J45" s="74"/>
      <c r="K45" s="128"/>
      <c r="L45" s="28"/>
      <c r="N45" s="44">
        <v>45</v>
      </c>
    </row>
    <row r="46" spans="1:14" s="4" customFormat="1" ht="18" customHeight="1">
      <c r="A46" s="79" t="s">
        <v>98</v>
      </c>
      <c r="B46" s="41"/>
      <c r="C46" s="165"/>
      <c r="D46" s="64" t="s">
        <v>0</v>
      </c>
      <c r="F46" s="28"/>
      <c r="H46" s="28"/>
      <c r="J46" s="28"/>
      <c r="K46" s="129"/>
      <c r="L46" s="28"/>
      <c r="N46" s="45">
        <v>46</v>
      </c>
    </row>
    <row r="47" spans="1:14" s="4" customFormat="1" ht="18" customHeight="1" thickBot="1">
      <c r="A47" s="52" t="s">
        <v>72</v>
      </c>
      <c r="B47" s="53" t="s">
        <v>9</v>
      </c>
      <c r="C47" s="54"/>
      <c r="D47" s="55" t="s">
        <v>0</v>
      </c>
      <c r="F47" s="56"/>
      <c r="G47" s="154" t="s">
        <v>129</v>
      </c>
      <c r="H47" s="56"/>
      <c r="J47" s="56">
        <f>-J27</f>
        <v>-346865576</v>
      </c>
      <c r="K47" s="56">
        <f>-SUM(K29:K32)</f>
        <v>267793391.99998802</v>
      </c>
      <c r="L47" s="114">
        <f>SUM(J47:K47)</f>
        <v>-79072184.000011981</v>
      </c>
      <c r="N47" s="57">
        <v>47</v>
      </c>
    </row>
    <row r="48" spans="1:14" s="4" customFormat="1" ht="18" customHeight="1" thickTop="1">
      <c r="A48" s="106" t="s">
        <v>130</v>
      </c>
      <c r="B48" s="59" t="s">
        <v>80</v>
      </c>
      <c r="C48" s="56"/>
      <c r="D48" s="56"/>
      <c r="F48" s="56"/>
      <c r="G48" s="153">
        <f>G42+G45</f>
        <v>342778484.99998802</v>
      </c>
      <c r="H48" s="56"/>
      <c r="J48" s="56">
        <f>ROUND(SUM(J27:J47),0)</f>
        <v>0</v>
      </c>
      <c r="K48" s="56">
        <f>ROUND(SUM(K27:K47),0)</f>
        <v>0</v>
      </c>
      <c r="L48" s="56">
        <f>ROUND(SUM(L27:L47),0)</f>
        <v>0</v>
      </c>
      <c r="N48" s="6">
        <v>48</v>
      </c>
    </row>
    <row r="49" spans="1:15" s="60" customFormat="1" ht="18" customHeight="1">
      <c r="A49" s="1" t="s">
        <v>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61"/>
      <c r="O49" s="4"/>
    </row>
    <row r="50" spans="1:15" ht="18" customHeight="1">
      <c r="A50" s="1" t="s">
        <v>0</v>
      </c>
    </row>
    <row r="51" spans="1:15" ht="18" customHeight="1">
      <c r="A51" s="1" t="s">
        <v>0</v>
      </c>
    </row>
  </sheetData>
  <mergeCells count="12">
    <mergeCell ref="G6:G25"/>
    <mergeCell ref="H6:H8"/>
    <mergeCell ref="L16:L17"/>
    <mergeCell ref="L18:L19"/>
    <mergeCell ref="L20:L21"/>
    <mergeCell ref="L22:L23"/>
    <mergeCell ref="L24:L25"/>
    <mergeCell ref="C27:C46"/>
    <mergeCell ref="D29:D45"/>
    <mergeCell ref="A3:A4"/>
    <mergeCell ref="C6:C25"/>
    <mergeCell ref="F6:F25"/>
  </mergeCells>
  <conditionalFormatting sqref="D1:L1048576">
    <cfRule type="cellIs" dxfId="1" priority="1" operator="equal">
      <formula>0</formula>
    </cfRule>
    <cfRule type="cellIs" dxfId="0" priority="2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702</vt:lpstr>
      <vt:lpstr>703</vt:lpstr>
      <vt:lpstr>705</vt:lpstr>
      <vt:lpstr>707</vt:lpstr>
      <vt:lpstr>708</vt:lpstr>
      <vt:lpstr>'702'!Print_Area</vt:lpstr>
      <vt:lpstr>'703'!Print_Area</vt:lpstr>
      <vt:lpstr>'705'!Print_Area</vt:lpstr>
      <vt:lpstr>'707'!Print_Area</vt:lpstr>
      <vt:lpstr>'708'!Print_Area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Brunn</dc:creator>
  <cp:lastModifiedBy>Larry Brunn</cp:lastModifiedBy>
  <cp:lastPrinted>2024-11-21T00:42:17Z</cp:lastPrinted>
  <dcterms:created xsi:type="dcterms:W3CDTF">2024-08-04T01:15:07Z</dcterms:created>
  <dcterms:modified xsi:type="dcterms:W3CDTF">2024-11-21T00:42:20Z</dcterms:modified>
</cp:coreProperties>
</file>