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/Users/larrybrunn/Desktop/"/>
    </mc:Choice>
  </mc:AlternateContent>
  <xr:revisionPtr revIDLastSave="0" documentId="13_ncr:1_{D8D6BDEB-FD6B-B24E-A357-4B8A2FA2285C}" xr6:coauthVersionLast="47" xr6:coauthVersionMax="47" xr10:uidLastSave="{00000000-0000-0000-0000-000000000000}"/>
  <bookViews>
    <workbookView xWindow="0" yWindow="760" windowWidth="34560" windowHeight="19320" xr2:uid="{471E5C02-9A11-FD40-A211-FD14B1E71771}"/>
  </bookViews>
  <sheets>
    <sheet name="508" sheetId="105" r:id="rId1"/>
    <sheet name="509" sheetId="94" r:id="rId2"/>
    <sheet name="510" sheetId="106" r:id="rId3"/>
    <sheet name="511" sheetId="97" r:id="rId4"/>
    <sheet name="512" sheetId="98" r:id="rId5"/>
    <sheet name="513" sheetId="104" r:id="rId6"/>
    <sheet name="516" sheetId="100" r:id="rId7"/>
    <sheet name="517" sheetId="101" r:id="rId8"/>
    <sheet name="518" sheetId="102" r:id="rId9"/>
    <sheet name="519" sheetId="84" r:id="rId10"/>
  </sheets>
  <definedNames>
    <definedName name="_xlnm.Print_Area" localSheetId="0">'508'!$A$1:$N$48</definedName>
    <definedName name="_xlnm.Print_Area" localSheetId="1">'509'!$A$1:$N$48</definedName>
    <definedName name="_xlnm.Print_Area" localSheetId="2">'510'!$A$1:$N$48</definedName>
    <definedName name="_xlnm.Print_Area" localSheetId="3">'511'!$A$1:$N$48</definedName>
    <definedName name="_xlnm.Print_Area" localSheetId="4">'512'!$A$1:$N$48</definedName>
    <definedName name="_xlnm.Print_Area" localSheetId="5">'513'!$A$1:$N$48</definedName>
    <definedName name="_xlnm.Print_Area" localSheetId="6">'516'!$A$1:$AC$50</definedName>
    <definedName name="_xlnm.Print_Area" localSheetId="7">'517'!$A$1:$AC$50</definedName>
    <definedName name="_xlnm.Print_Area" localSheetId="8">'518'!$A$1:$AC$50</definedName>
    <definedName name="_xlnm.Print_Area" localSheetId="9">'519'!$A$1:$J$39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4" i="105" l="1"/>
  <c r="H23" i="105"/>
  <c r="H19" i="105"/>
  <c r="H18" i="105"/>
  <c r="H17" i="105"/>
  <c r="H16" i="105"/>
  <c r="H15" i="105"/>
  <c r="H14" i="105"/>
  <c r="H13" i="105"/>
  <c r="H12" i="105"/>
  <c r="H11" i="105"/>
  <c r="H10" i="105"/>
  <c r="H9" i="105"/>
  <c r="H8" i="105"/>
  <c r="H25" i="105" s="1"/>
  <c r="K28" i="97" l="1"/>
  <c r="K46" i="97" s="1"/>
  <c r="K47" i="97"/>
  <c r="L16" i="105" l="1"/>
  <c r="G22" i="105"/>
  <c r="G21" i="105"/>
  <c r="G20" i="105"/>
  <c r="G27" i="94"/>
  <c r="G32" i="94"/>
  <c r="G30" i="94"/>
  <c r="L28" i="94"/>
  <c r="Q28" i="94" s="1"/>
  <c r="K27" i="106"/>
  <c r="G32" i="106"/>
  <c r="G30" i="106"/>
  <c r="J28" i="106"/>
  <c r="J32" i="106"/>
  <c r="J31" i="106"/>
  <c r="J30" i="106"/>
  <c r="J29" i="106"/>
  <c r="J27" i="106"/>
  <c r="G26" i="106"/>
  <c r="G27" i="106"/>
  <c r="G31" i="106"/>
  <c r="G29" i="106"/>
  <c r="L32" i="106"/>
  <c r="Q32" i="106" s="1"/>
  <c r="P48" i="106"/>
  <c r="F48" i="106"/>
  <c r="D48" i="106"/>
  <c r="C48" i="106"/>
  <c r="J47" i="106"/>
  <c r="L47" i="106" s="1"/>
  <c r="Q47" i="106" s="1"/>
  <c r="Q46" i="106"/>
  <c r="H45" i="106"/>
  <c r="L45" i="106" s="1"/>
  <c r="Q45" i="106" s="1"/>
  <c r="L44" i="106"/>
  <c r="Q44" i="106" s="1"/>
  <c r="H44" i="106"/>
  <c r="H43" i="106"/>
  <c r="L43" i="106" s="1"/>
  <c r="Q43" i="106" s="1"/>
  <c r="H42" i="106"/>
  <c r="L42" i="106" s="1"/>
  <c r="Q42" i="106" s="1"/>
  <c r="H41" i="106"/>
  <c r="L41" i="106" s="1"/>
  <c r="Q41" i="106" s="1"/>
  <c r="H40" i="106"/>
  <c r="L40" i="106" s="1"/>
  <c r="Q40" i="106" s="1"/>
  <c r="L39" i="106"/>
  <c r="Q39" i="106" s="1"/>
  <c r="H39" i="106"/>
  <c r="L38" i="106"/>
  <c r="Q38" i="106" s="1"/>
  <c r="H38" i="106"/>
  <c r="L37" i="106"/>
  <c r="Q37" i="106" s="1"/>
  <c r="H37" i="106"/>
  <c r="H36" i="106"/>
  <c r="L36" i="106" s="1"/>
  <c r="Q36" i="106" s="1"/>
  <c r="H35" i="106"/>
  <c r="L35" i="106" s="1"/>
  <c r="Q35" i="106" s="1"/>
  <c r="L34" i="106"/>
  <c r="Q34" i="106" s="1"/>
  <c r="H34" i="106"/>
  <c r="H33" i="106"/>
  <c r="L33" i="106" s="1"/>
  <c r="Q33" i="106" s="1"/>
  <c r="L31" i="106"/>
  <c r="Q31" i="106" s="1"/>
  <c r="L30" i="106"/>
  <c r="Q30" i="106" s="1"/>
  <c r="Q28" i="106"/>
  <c r="C6" i="106"/>
  <c r="A4" i="84"/>
  <c r="C6" i="104"/>
  <c r="G18" i="102"/>
  <c r="G18" i="101"/>
  <c r="G18" i="100"/>
  <c r="C27" i="105"/>
  <c r="C48" i="105" s="1"/>
  <c r="K27" i="105"/>
  <c r="H28" i="105"/>
  <c r="L28" i="105" s="1"/>
  <c r="Q28" i="105" s="1"/>
  <c r="C25" i="105"/>
  <c r="P48" i="105"/>
  <c r="F48" i="105"/>
  <c r="D48" i="105"/>
  <c r="Q46" i="105"/>
  <c r="H45" i="105"/>
  <c r="L45" i="105" s="1"/>
  <c r="Q45" i="105" s="1"/>
  <c r="H44" i="105"/>
  <c r="L44" i="105" s="1"/>
  <c r="Q44" i="105" s="1"/>
  <c r="H43" i="105"/>
  <c r="L43" i="105" s="1"/>
  <c r="Q43" i="105" s="1"/>
  <c r="H42" i="105"/>
  <c r="L42" i="105" s="1"/>
  <c r="Q42" i="105" s="1"/>
  <c r="H41" i="105"/>
  <c r="L41" i="105" s="1"/>
  <c r="Q41" i="105" s="1"/>
  <c r="H40" i="105"/>
  <c r="L40" i="105" s="1"/>
  <c r="Q40" i="105" s="1"/>
  <c r="H39" i="105"/>
  <c r="L39" i="105" s="1"/>
  <c r="Q39" i="105" s="1"/>
  <c r="H38" i="105"/>
  <c r="L38" i="105" s="1"/>
  <c r="Q38" i="105" s="1"/>
  <c r="H37" i="105"/>
  <c r="L37" i="105" s="1"/>
  <c r="Q37" i="105" s="1"/>
  <c r="H36" i="105"/>
  <c r="L36" i="105" s="1"/>
  <c r="Q36" i="105" s="1"/>
  <c r="H35" i="105"/>
  <c r="H34" i="105"/>
  <c r="L34" i="105" s="1"/>
  <c r="Q34" i="105" s="1"/>
  <c r="H33" i="105"/>
  <c r="L33" i="105" s="1"/>
  <c r="Q33" i="105" s="1"/>
  <c r="L32" i="105"/>
  <c r="Q32" i="105" s="1"/>
  <c r="L31" i="105"/>
  <c r="Q31" i="105" s="1"/>
  <c r="L30" i="105"/>
  <c r="Q30" i="105" s="1"/>
  <c r="K48" i="105"/>
  <c r="H45" i="97"/>
  <c r="C48" i="98"/>
  <c r="C48" i="104"/>
  <c r="C48" i="94"/>
  <c r="D48" i="98"/>
  <c r="D48" i="104"/>
  <c r="D48" i="94"/>
  <c r="F48" i="94"/>
  <c r="K27" i="104"/>
  <c r="H44" i="97"/>
  <c r="H43" i="97"/>
  <c r="H42" i="97"/>
  <c r="H41" i="97"/>
  <c r="H40" i="97"/>
  <c r="H39" i="97"/>
  <c r="H38" i="97"/>
  <c r="H37" i="97"/>
  <c r="H36" i="97"/>
  <c r="H35" i="97"/>
  <c r="H34" i="97"/>
  <c r="H33" i="97"/>
  <c r="P47" i="98"/>
  <c r="P27" i="98"/>
  <c r="C6" i="98"/>
  <c r="C6" i="97"/>
  <c r="C6" i="94"/>
  <c r="D28" i="97"/>
  <c r="AJ27" i="100"/>
  <c r="AJ27" i="101"/>
  <c r="J47" i="104"/>
  <c r="Q46" i="104"/>
  <c r="H45" i="104"/>
  <c r="L45" i="104" s="1"/>
  <c r="Q45" i="104" s="1"/>
  <c r="H44" i="104"/>
  <c r="L44" i="104" s="1"/>
  <c r="Q44" i="104" s="1"/>
  <c r="H43" i="104"/>
  <c r="L43" i="104" s="1"/>
  <c r="Q43" i="104" s="1"/>
  <c r="H42" i="104"/>
  <c r="L42" i="104" s="1"/>
  <c r="Q42" i="104" s="1"/>
  <c r="H41" i="104"/>
  <c r="H40" i="104"/>
  <c r="L40" i="104" s="1"/>
  <c r="Q40" i="104" s="1"/>
  <c r="H39" i="104"/>
  <c r="L39" i="104" s="1"/>
  <c r="Q39" i="104" s="1"/>
  <c r="H38" i="104"/>
  <c r="L38" i="104" s="1"/>
  <c r="Q38" i="104" s="1"/>
  <c r="H37" i="104"/>
  <c r="L37" i="104" s="1"/>
  <c r="Q37" i="104" s="1"/>
  <c r="H36" i="104"/>
  <c r="L36" i="104" s="1"/>
  <c r="Q36" i="104" s="1"/>
  <c r="H35" i="104"/>
  <c r="L35" i="104" s="1"/>
  <c r="Q35" i="104" s="1"/>
  <c r="H34" i="104"/>
  <c r="L34" i="104" s="1"/>
  <c r="Q34" i="104" s="1"/>
  <c r="H33" i="104"/>
  <c r="L33" i="104" s="1"/>
  <c r="Q33" i="104" s="1"/>
  <c r="K32" i="104"/>
  <c r="G32" i="104"/>
  <c r="K31" i="104"/>
  <c r="G31" i="104"/>
  <c r="K30" i="104"/>
  <c r="G30" i="104"/>
  <c r="K29" i="104"/>
  <c r="G29" i="104"/>
  <c r="Q28" i="104"/>
  <c r="P48" i="104"/>
  <c r="J27" i="104"/>
  <c r="F27" i="104"/>
  <c r="F48" i="104" s="1"/>
  <c r="F29" i="97"/>
  <c r="G29" i="97" s="1"/>
  <c r="F33" i="97"/>
  <c r="K32" i="98"/>
  <c r="G32" i="98"/>
  <c r="L32" i="94"/>
  <c r="H33" i="98"/>
  <c r="H33" i="94"/>
  <c r="F25" i="84"/>
  <c r="F24" i="84"/>
  <c r="F23" i="84"/>
  <c r="F22" i="84"/>
  <c r="F21" i="84"/>
  <c r="F20" i="84"/>
  <c r="F19" i="84"/>
  <c r="F18" i="84"/>
  <c r="F17" i="84"/>
  <c r="F16" i="84"/>
  <c r="F15" i="84"/>
  <c r="F14" i="84"/>
  <c r="F13" i="84"/>
  <c r="F12" i="84"/>
  <c r="F11" i="84"/>
  <c r="F27" i="98"/>
  <c r="F48" i="98" s="1"/>
  <c r="G31" i="98"/>
  <c r="G30" i="98"/>
  <c r="G29" i="98"/>
  <c r="H45" i="98"/>
  <c r="H44" i="98"/>
  <c r="H43" i="98"/>
  <c r="H42" i="98"/>
  <c r="H41" i="98"/>
  <c r="H40" i="98"/>
  <c r="H39" i="98"/>
  <c r="H38" i="98"/>
  <c r="H37" i="98"/>
  <c r="H36" i="98"/>
  <c r="H35" i="98"/>
  <c r="H34" i="98"/>
  <c r="H45" i="94"/>
  <c r="H44" i="94"/>
  <c r="H43" i="94"/>
  <c r="H42" i="94"/>
  <c r="H41" i="94"/>
  <c r="H40" i="94"/>
  <c r="H39" i="94"/>
  <c r="H38" i="94"/>
  <c r="H37" i="94"/>
  <c r="H36" i="94"/>
  <c r="H35" i="94"/>
  <c r="H34" i="94"/>
  <c r="AI27" i="100"/>
  <c r="AI27" i="101"/>
  <c r="Q46" i="98"/>
  <c r="Q28" i="98"/>
  <c r="Q46" i="94"/>
  <c r="P48" i="97"/>
  <c r="C4" i="102"/>
  <c r="E4" i="102"/>
  <c r="G4" i="102"/>
  <c r="I4" i="102"/>
  <c r="K4" i="102"/>
  <c r="M4" i="102"/>
  <c r="O4" i="102"/>
  <c r="Q4" i="102"/>
  <c r="S4" i="102"/>
  <c r="U4" i="102"/>
  <c r="W4" i="102"/>
  <c r="Y4" i="102"/>
  <c r="AA4" i="102"/>
  <c r="AC4" i="102"/>
  <c r="C5" i="102"/>
  <c r="E5" i="102"/>
  <c r="G5" i="102"/>
  <c r="I5" i="102"/>
  <c r="K5" i="102"/>
  <c r="M5" i="102"/>
  <c r="O5" i="102"/>
  <c r="Q5" i="102"/>
  <c r="S5" i="102"/>
  <c r="U5" i="102"/>
  <c r="W5" i="102"/>
  <c r="Y5" i="102"/>
  <c r="AA5" i="102"/>
  <c r="AC5" i="102"/>
  <c r="C6" i="102"/>
  <c r="E6" i="102"/>
  <c r="G6" i="102"/>
  <c r="I6" i="102"/>
  <c r="K6" i="102"/>
  <c r="M6" i="102"/>
  <c r="O6" i="102"/>
  <c r="Q6" i="102"/>
  <c r="S6" i="102"/>
  <c r="U6" i="102"/>
  <c r="W6" i="102"/>
  <c r="Y6" i="102"/>
  <c r="AA6" i="102"/>
  <c r="AC6" i="102"/>
  <c r="C7" i="102"/>
  <c r="E7" i="102"/>
  <c r="G7" i="102"/>
  <c r="I7" i="102"/>
  <c r="K7" i="102"/>
  <c r="M7" i="102"/>
  <c r="O7" i="102"/>
  <c r="Q7" i="102"/>
  <c r="S7" i="102"/>
  <c r="U7" i="102"/>
  <c r="W7" i="102"/>
  <c r="Y7" i="102"/>
  <c r="AA7" i="102"/>
  <c r="AC7" i="102"/>
  <c r="C8" i="102"/>
  <c r="E8" i="102"/>
  <c r="G8" i="102"/>
  <c r="I8" i="102"/>
  <c r="K8" i="102"/>
  <c r="M8" i="102"/>
  <c r="O8" i="102"/>
  <c r="Q8" i="102"/>
  <c r="S8" i="102"/>
  <c r="U8" i="102"/>
  <c r="W8" i="102"/>
  <c r="Y8" i="102"/>
  <c r="AA8" i="102"/>
  <c r="AC8" i="102"/>
  <c r="C9" i="102"/>
  <c r="E9" i="102"/>
  <c r="G9" i="102"/>
  <c r="I9" i="102"/>
  <c r="K9" i="102"/>
  <c r="M9" i="102"/>
  <c r="O9" i="102"/>
  <c r="Q9" i="102"/>
  <c r="S9" i="102"/>
  <c r="U9" i="102"/>
  <c r="W9" i="102"/>
  <c r="Y9" i="102"/>
  <c r="AA9" i="102"/>
  <c r="AC9" i="102"/>
  <c r="C10" i="102"/>
  <c r="E10" i="102"/>
  <c r="G10" i="102"/>
  <c r="I10" i="102"/>
  <c r="K10" i="102"/>
  <c r="M10" i="102"/>
  <c r="O10" i="102"/>
  <c r="Q10" i="102"/>
  <c r="S10" i="102"/>
  <c r="U10" i="102"/>
  <c r="W10" i="102"/>
  <c r="Y10" i="102"/>
  <c r="AA10" i="102"/>
  <c r="AC10" i="102"/>
  <c r="C11" i="102"/>
  <c r="E11" i="102"/>
  <c r="G11" i="102"/>
  <c r="I11" i="102"/>
  <c r="K11" i="102"/>
  <c r="M11" i="102"/>
  <c r="O11" i="102"/>
  <c r="Q11" i="102"/>
  <c r="S11" i="102"/>
  <c r="U11" i="102"/>
  <c r="W11" i="102"/>
  <c r="Y11" i="102"/>
  <c r="AA11" i="102"/>
  <c r="AC11" i="102"/>
  <c r="C12" i="102"/>
  <c r="E12" i="102"/>
  <c r="G12" i="102"/>
  <c r="I12" i="102"/>
  <c r="K12" i="102"/>
  <c r="M12" i="102"/>
  <c r="O12" i="102"/>
  <c r="Q12" i="102"/>
  <c r="S12" i="102"/>
  <c r="U12" i="102"/>
  <c r="W12" i="102"/>
  <c r="Y12" i="102"/>
  <c r="AA12" i="102"/>
  <c r="AC12" i="102"/>
  <c r="C13" i="102"/>
  <c r="E13" i="102"/>
  <c r="G13" i="102"/>
  <c r="I13" i="102"/>
  <c r="K13" i="102"/>
  <c r="M13" i="102"/>
  <c r="O13" i="102"/>
  <c r="Q13" i="102"/>
  <c r="S13" i="102"/>
  <c r="U13" i="102"/>
  <c r="W13" i="102"/>
  <c r="Y13" i="102"/>
  <c r="AA13" i="102"/>
  <c r="AC13" i="102"/>
  <c r="K14" i="102"/>
  <c r="M14" i="102"/>
  <c r="O14" i="102"/>
  <c r="AE15" i="102"/>
  <c r="AG15" i="102"/>
  <c r="J23" i="102"/>
  <c r="Q23" i="102"/>
  <c r="AC23" i="102"/>
  <c r="AC30" i="102" s="1"/>
  <c r="J24" i="102"/>
  <c r="F27" i="102"/>
  <c r="J27" i="102"/>
  <c r="V27" i="102"/>
  <c r="Q28" i="102"/>
  <c r="F29" i="102"/>
  <c r="J29" i="102"/>
  <c r="Q29" i="102"/>
  <c r="J30" i="102"/>
  <c r="C37" i="102"/>
  <c r="E37" i="102"/>
  <c r="G37" i="102"/>
  <c r="I37" i="102"/>
  <c r="K37" i="102"/>
  <c r="M37" i="102"/>
  <c r="O37" i="102"/>
  <c r="Q37" i="102"/>
  <c r="S37" i="102"/>
  <c r="U37" i="102"/>
  <c r="W37" i="102"/>
  <c r="Y37" i="102"/>
  <c r="AA37" i="102"/>
  <c r="AC37" i="102"/>
  <c r="AG37" i="102"/>
  <c r="C38" i="102"/>
  <c r="E38" i="102"/>
  <c r="G38" i="102"/>
  <c r="I38" i="102"/>
  <c r="K38" i="102"/>
  <c r="M38" i="102"/>
  <c r="O38" i="102"/>
  <c r="Q38" i="102"/>
  <c r="S38" i="102"/>
  <c r="U38" i="102"/>
  <c r="W38" i="102"/>
  <c r="Y38" i="102"/>
  <c r="AA38" i="102"/>
  <c r="AC38" i="102"/>
  <c r="C39" i="102"/>
  <c r="G39" i="102"/>
  <c r="I39" i="102"/>
  <c r="K39" i="102"/>
  <c r="M39" i="102"/>
  <c r="O39" i="102"/>
  <c r="Q39" i="102"/>
  <c r="S39" i="102"/>
  <c r="U39" i="102"/>
  <c r="W39" i="102"/>
  <c r="Y39" i="102"/>
  <c r="AA39" i="102"/>
  <c r="AC39" i="102"/>
  <c r="C40" i="102"/>
  <c r="E40" i="102"/>
  <c r="G40" i="102"/>
  <c r="I40" i="102"/>
  <c r="K40" i="102"/>
  <c r="M40" i="102"/>
  <c r="O40" i="102"/>
  <c r="Q40" i="102"/>
  <c r="S40" i="102"/>
  <c r="U40" i="102"/>
  <c r="W40" i="102"/>
  <c r="Y40" i="102"/>
  <c r="AA40" i="102"/>
  <c r="AC40" i="102"/>
  <c r="C41" i="102"/>
  <c r="G41" i="102"/>
  <c r="I41" i="102"/>
  <c r="K41" i="102"/>
  <c r="M41" i="102"/>
  <c r="O41" i="102"/>
  <c r="Q41" i="102"/>
  <c r="S41" i="102"/>
  <c r="U41" i="102"/>
  <c r="W41" i="102"/>
  <c r="Y41" i="102"/>
  <c r="AA41" i="102"/>
  <c r="AC41" i="102"/>
  <c r="C42" i="102"/>
  <c r="E42" i="102"/>
  <c r="G42" i="102"/>
  <c r="I42" i="102"/>
  <c r="K42" i="102"/>
  <c r="M42" i="102"/>
  <c r="O42" i="102"/>
  <c r="Q42" i="102"/>
  <c r="S42" i="102"/>
  <c r="W42" i="102"/>
  <c r="Y42" i="102"/>
  <c r="AA42" i="102"/>
  <c r="AC42" i="102"/>
  <c r="C43" i="102"/>
  <c r="E43" i="102"/>
  <c r="G43" i="102"/>
  <c r="I43" i="102"/>
  <c r="K43" i="102"/>
  <c r="M43" i="102"/>
  <c r="O43" i="102"/>
  <c r="Q43" i="102"/>
  <c r="S43" i="102"/>
  <c r="U43" i="102"/>
  <c r="W43" i="102"/>
  <c r="Y43" i="102"/>
  <c r="AA43" i="102"/>
  <c r="AC43" i="102"/>
  <c r="C44" i="102"/>
  <c r="E44" i="102"/>
  <c r="G44" i="102"/>
  <c r="K44" i="102"/>
  <c r="M44" i="102"/>
  <c r="O44" i="102"/>
  <c r="Q44" i="102"/>
  <c r="S44" i="102"/>
  <c r="U44" i="102"/>
  <c r="W44" i="102"/>
  <c r="Y44" i="102"/>
  <c r="AA44" i="102"/>
  <c r="AC44" i="102"/>
  <c r="C45" i="102"/>
  <c r="E45" i="102"/>
  <c r="G45" i="102"/>
  <c r="K45" i="102"/>
  <c r="M45" i="102"/>
  <c r="O45" i="102"/>
  <c r="Q45" i="102"/>
  <c r="S45" i="102"/>
  <c r="U45" i="102"/>
  <c r="W45" i="102"/>
  <c r="Y45" i="102"/>
  <c r="AA45" i="102"/>
  <c r="AC45" i="102"/>
  <c r="C46" i="102"/>
  <c r="E46" i="102"/>
  <c r="G46" i="102"/>
  <c r="I46" i="102"/>
  <c r="K46" i="102"/>
  <c r="M46" i="102"/>
  <c r="O46" i="102"/>
  <c r="Q46" i="102"/>
  <c r="S46" i="102"/>
  <c r="U46" i="102"/>
  <c r="W46" i="102"/>
  <c r="Y46" i="102"/>
  <c r="AA46" i="102"/>
  <c r="AC46" i="102"/>
  <c r="K47" i="102"/>
  <c r="AC47" i="102"/>
  <c r="AE48" i="102"/>
  <c r="AG48" i="102"/>
  <c r="AE4" i="101"/>
  <c r="AE14" i="101" s="1"/>
  <c r="AG4" i="101"/>
  <c r="AG14" i="101" s="1"/>
  <c r="AE5" i="101"/>
  <c r="AE5" i="102" s="1"/>
  <c r="AG5" i="101"/>
  <c r="G6" i="101"/>
  <c r="AE6" i="101"/>
  <c r="AG6" i="101"/>
  <c r="AI6" i="101" s="1"/>
  <c r="AI6" i="102" s="1"/>
  <c r="AE7" i="101"/>
  <c r="AE7" i="102" s="1"/>
  <c r="AG7" i="101"/>
  <c r="AE8" i="101"/>
  <c r="AI8" i="101" s="1"/>
  <c r="AG8" i="101"/>
  <c r="AE9" i="101"/>
  <c r="AE9" i="102" s="1"/>
  <c r="AG9" i="101"/>
  <c r="AG9" i="102" s="1"/>
  <c r="AI9" i="101"/>
  <c r="AE10" i="101"/>
  <c r="AE10" i="102" s="1"/>
  <c r="AG10" i="101"/>
  <c r="AG10" i="102" s="1"/>
  <c r="AE11" i="101"/>
  <c r="AI11" i="101" s="1"/>
  <c r="AI11" i="102" s="1"/>
  <c r="AG11" i="101"/>
  <c r="AE12" i="101"/>
  <c r="AE12" i="102" s="1"/>
  <c r="AG12" i="101"/>
  <c r="AG12" i="102" s="1"/>
  <c r="AI12" i="101"/>
  <c r="AE13" i="101"/>
  <c r="AE13" i="102" s="1"/>
  <c r="AG13" i="101"/>
  <c r="AG13" i="102" s="1"/>
  <c r="AI13" i="101"/>
  <c r="AI13" i="102" s="1"/>
  <c r="C14" i="101"/>
  <c r="C14" i="102" s="1"/>
  <c r="E14" i="101"/>
  <c r="E14" i="102" s="1"/>
  <c r="G14" i="101"/>
  <c r="G14" i="102" s="1"/>
  <c r="I14" i="101"/>
  <c r="K14" i="101"/>
  <c r="M14" i="101"/>
  <c r="O14" i="101"/>
  <c r="O15" i="101" s="1"/>
  <c r="O15" i="102" s="1"/>
  <c r="Q14" i="101"/>
  <c r="Q14" i="102" s="1"/>
  <c r="S14" i="101"/>
  <c r="U15" i="101" s="1"/>
  <c r="U14" i="101"/>
  <c r="U14" i="102" s="1"/>
  <c r="W14" i="101"/>
  <c r="W14" i="102" s="1"/>
  <c r="Y14" i="101"/>
  <c r="Y14" i="102" s="1"/>
  <c r="AA14" i="101"/>
  <c r="AA14" i="102" s="1"/>
  <c r="AC14" i="101"/>
  <c r="C15" i="101"/>
  <c r="C15" i="102" s="1"/>
  <c r="E15" i="101"/>
  <c r="G15" i="101"/>
  <c r="G15" i="102" s="1"/>
  <c r="K15" i="101"/>
  <c r="K15" i="102" s="1"/>
  <c r="M15" i="101"/>
  <c r="M15" i="102" s="1"/>
  <c r="W15" i="101"/>
  <c r="Y15" i="101"/>
  <c r="AA15" i="101"/>
  <c r="Q23" i="101"/>
  <c r="F26" i="101"/>
  <c r="F26" i="102" s="1"/>
  <c r="J26" i="101"/>
  <c r="J26" i="102" s="1"/>
  <c r="AC27" i="101"/>
  <c r="AC27" i="102" s="1"/>
  <c r="F28" i="101"/>
  <c r="F28" i="102" s="1"/>
  <c r="F29" i="101"/>
  <c r="Q29" i="101"/>
  <c r="V29" i="101"/>
  <c r="V29" i="102" s="1"/>
  <c r="AI29" i="101"/>
  <c r="F30" i="101"/>
  <c r="F30" i="102" s="1"/>
  <c r="AE37" i="101"/>
  <c r="AG37" i="101"/>
  <c r="AI37" i="101"/>
  <c r="AE38" i="101"/>
  <c r="AE38" i="102" s="1"/>
  <c r="AG38" i="101"/>
  <c r="AG38" i="102" s="1"/>
  <c r="AI38" i="101"/>
  <c r="AI38" i="102" s="1"/>
  <c r="E39" i="101"/>
  <c r="E47" i="101" s="1"/>
  <c r="E47" i="102" s="1"/>
  <c r="AE39" i="101"/>
  <c r="AE39" i="102" s="1"/>
  <c r="AE40" i="101"/>
  <c r="AG40" i="101"/>
  <c r="AI40" i="101"/>
  <c r="AI40" i="102" s="1"/>
  <c r="E41" i="101"/>
  <c r="E41" i="102" s="1"/>
  <c r="AE41" i="101"/>
  <c r="AE41" i="102" s="1"/>
  <c r="AG41" i="101"/>
  <c r="AG41" i="102" s="1"/>
  <c r="AI41" i="101"/>
  <c r="AI41" i="102" s="1"/>
  <c r="AE42" i="101"/>
  <c r="AE42" i="102" s="1"/>
  <c r="AG42" i="101"/>
  <c r="AG42" i="102" s="1"/>
  <c r="AE43" i="101"/>
  <c r="AG43" i="101"/>
  <c r="AI43" i="101"/>
  <c r="AI43" i="102" s="1"/>
  <c r="I44" i="101"/>
  <c r="I44" i="102" s="1"/>
  <c r="AE44" i="101"/>
  <c r="AE44" i="102" s="1"/>
  <c r="AG44" i="101"/>
  <c r="AG44" i="102" s="1"/>
  <c r="AI44" i="101"/>
  <c r="AI44" i="102" s="1"/>
  <c r="AE45" i="101"/>
  <c r="AE46" i="101"/>
  <c r="AG46" i="101"/>
  <c r="AG46" i="102" s="1"/>
  <c r="AI46" i="101"/>
  <c r="C47" i="101"/>
  <c r="G47" i="101"/>
  <c r="K47" i="101"/>
  <c r="M47" i="101"/>
  <c r="M47" i="102" s="1"/>
  <c r="O47" i="101"/>
  <c r="Q47" i="101"/>
  <c r="S47" i="101"/>
  <c r="S47" i="102" s="1"/>
  <c r="U47" i="101"/>
  <c r="U47" i="102" s="1"/>
  <c r="W47" i="101"/>
  <c r="Y48" i="101" s="1"/>
  <c r="Y48" i="102" s="1"/>
  <c r="Y47" i="101"/>
  <c r="Y47" i="102" s="1"/>
  <c r="AA47" i="101"/>
  <c r="AA48" i="101" s="1"/>
  <c r="AA48" i="102" s="1"/>
  <c r="AC47" i="101"/>
  <c r="K48" i="101"/>
  <c r="M48" i="101"/>
  <c r="M48" i="102" s="1"/>
  <c r="O48" i="101"/>
  <c r="Q48" i="101"/>
  <c r="AE4" i="100"/>
  <c r="AE14" i="100" s="1"/>
  <c r="AG4" i="100"/>
  <c r="AG4" i="102" s="1"/>
  <c r="AI4" i="100"/>
  <c r="AE5" i="100"/>
  <c r="AI5" i="100" s="1"/>
  <c r="AG5" i="100"/>
  <c r="AG5" i="102" s="1"/>
  <c r="G6" i="100"/>
  <c r="AE6" i="100" s="1"/>
  <c r="AI6" i="100" s="1"/>
  <c r="AG6" i="100"/>
  <c r="AE7" i="100"/>
  <c r="AG7" i="100"/>
  <c r="AG7" i="102" s="1"/>
  <c r="AI7" i="100"/>
  <c r="AE8" i="100"/>
  <c r="AI8" i="100" s="1"/>
  <c r="AG8" i="100"/>
  <c r="AG8" i="102" s="1"/>
  <c r="AE9" i="100"/>
  <c r="AI9" i="100" s="1"/>
  <c r="AG9" i="100"/>
  <c r="AE10" i="100"/>
  <c r="AG10" i="100"/>
  <c r="AI10" i="100"/>
  <c r="AE11" i="100"/>
  <c r="AE11" i="102" s="1"/>
  <c r="AG11" i="100"/>
  <c r="AG11" i="102" s="1"/>
  <c r="AI11" i="100"/>
  <c r="AE12" i="100"/>
  <c r="AG12" i="100"/>
  <c r="AI12" i="100" s="1"/>
  <c r="AE13" i="100"/>
  <c r="AG13" i="100"/>
  <c r="AI13" i="100"/>
  <c r="C14" i="100"/>
  <c r="C15" i="100" s="1"/>
  <c r="E14" i="100"/>
  <c r="G14" i="100"/>
  <c r="G15" i="100" s="1"/>
  <c r="I14" i="100"/>
  <c r="I14" i="102" s="1"/>
  <c r="K14" i="100"/>
  <c r="M14" i="100"/>
  <c r="O14" i="100"/>
  <c r="Q15" i="100" s="1"/>
  <c r="Q14" i="100"/>
  <c r="S14" i="100"/>
  <c r="U14" i="100"/>
  <c r="W14" i="100"/>
  <c r="W15" i="100" s="1"/>
  <c r="Y14" i="100"/>
  <c r="AA14" i="100"/>
  <c r="AA15" i="100" s="1"/>
  <c r="AC14" i="100"/>
  <c r="AC14" i="102" s="1"/>
  <c r="K15" i="100"/>
  <c r="M15" i="100"/>
  <c r="O15" i="100"/>
  <c r="S15" i="100"/>
  <c r="U15" i="100"/>
  <c r="U17" i="100"/>
  <c r="Q23" i="100"/>
  <c r="Q24" i="100"/>
  <c r="F26" i="100"/>
  <c r="J26" i="100"/>
  <c r="AC27" i="100"/>
  <c r="F28" i="100"/>
  <c r="F29" i="100"/>
  <c r="AI29" i="100" s="1"/>
  <c r="Q29" i="100"/>
  <c r="V29" i="100"/>
  <c r="F30" i="100"/>
  <c r="AC30" i="100"/>
  <c r="AE37" i="100"/>
  <c r="AE47" i="100" s="1"/>
  <c r="AI47" i="100" s="1"/>
  <c r="AG37" i="100"/>
  <c r="AE38" i="100"/>
  <c r="AI38" i="100" s="1"/>
  <c r="AG38" i="100"/>
  <c r="AE39" i="100"/>
  <c r="AG39" i="100"/>
  <c r="AI39" i="100"/>
  <c r="AE40" i="100"/>
  <c r="AI40" i="100" s="1"/>
  <c r="AG40" i="100"/>
  <c r="AG47" i="100" s="1"/>
  <c r="AE41" i="100"/>
  <c r="AI41" i="100" s="1"/>
  <c r="AG41" i="100"/>
  <c r="AE42" i="100"/>
  <c r="AG42" i="100"/>
  <c r="AI42" i="100"/>
  <c r="AE43" i="100"/>
  <c r="AE43" i="102" s="1"/>
  <c r="AG43" i="100"/>
  <c r="AG43" i="102" s="1"/>
  <c r="AI43" i="100"/>
  <c r="I44" i="100"/>
  <c r="I47" i="100" s="1"/>
  <c r="AE44" i="100"/>
  <c r="AI44" i="100" s="1"/>
  <c r="AG44" i="100"/>
  <c r="I45" i="100"/>
  <c r="AE45" i="100"/>
  <c r="AG45" i="100"/>
  <c r="AI45" i="100"/>
  <c r="AE46" i="100"/>
  <c r="AI46" i="100" s="1"/>
  <c r="AG46" i="100"/>
  <c r="C47" i="100"/>
  <c r="E47" i="100"/>
  <c r="G47" i="100"/>
  <c r="K47" i="100"/>
  <c r="M48" i="100" s="1"/>
  <c r="M47" i="100"/>
  <c r="K48" i="100" s="1"/>
  <c r="O47" i="100"/>
  <c r="O48" i="100" s="1"/>
  <c r="O48" i="102" s="1"/>
  <c r="Q47" i="100"/>
  <c r="Q47" i="102" s="1"/>
  <c r="S47" i="100"/>
  <c r="U48" i="100" s="1"/>
  <c r="U47" i="100"/>
  <c r="W47" i="100"/>
  <c r="Y47" i="100"/>
  <c r="AA47" i="100"/>
  <c r="AC47" i="100"/>
  <c r="C48" i="100"/>
  <c r="C50" i="100" s="1"/>
  <c r="E48" i="100"/>
  <c r="W48" i="100"/>
  <c r="Y48" i="100"/>
  <c r="AA48" i="100"/>
  <c r="AC48" i="100"/>
  <c r="AE29" i="100" s="1"/>
  <c r="H27" i="94" l="1"/>
  <c r="K48" i="106"/>
  <c r="J48" i="106"/>
  <c r="G48" i="106"/>
  <c r="H27" i="106"/>
  <c r="H48" i="106" s="1"/>
  <c r="L29" i="106"/>
  <c r="Q29" i="106" s="1"/>
  <c r="K48" i="97"/>
  <c r="G25" i="105"/>
  <c r="J48" i="104"/>
  <c r="H27" i="105"/>
  <c r="H48" i="105"/>
  <c r="L35" i="105"/>
  <c r="Q35" i="105" s="1"/>
  <c r="G27" i="105"/>
  <c r="L47" i="105"/>
  <c r="Q47" i="105" s="1"/>
  <c r="L29" i="105"/>
  <c r="Q29" i="105" s="1"/>
  <c r="H27" i="97"/>
  <c r="K48" i="104"/>
  <c r="L31" i="104"/>
  <c r="Q31" i="104" s="1"/>
  <c r="L32" i="98"/>
  <c r="L32" i="104"/>
  <c r="Q32" i="104" s="1"/>
  <c r="L30" i="104"/>
  <c r="Q30" i="104" s="1"/>
  <c r="G27" i="104"/>
  <c r="G48" i="104" s="1"/>
  <c r="H27" i="104"/>
  <c r="H48" i="104" s="1"/>
  <c r="D46" i="97"/>
  <c r="F46" i="97" s="1"/>
  <c r="L47" i="104"/>
  <c r="Q47" i="104" s="1"/>
  <c r="L29" i="104"/>
  <c r="Q29" i="104" s="1"/>
  <c r="L41" i="104"/>
  <c r="Q41" i="104" s="1"/>
  <c r="L33" i="97"/>
  <c r="Q33" i="97" s="1"/>
  <c r="F28" i="97"/>
  <c r="G28" i="97" s="1"/>
  <c r="G46" i="97" s="1"/>
  <c r="U17" i="101"/>
  <c r="U15" i="102"/>
  <c r="AI14" i="101"/>
  <c r="AE14" i="102"/>
  <c r="J25" i="100"/>
  <c r="Q25" i="100"/>
  <c r="Q26" i="100" s="1"/>
  <c r="U50" i="100"/>
  <c r="J28" i="100" s="1"/>
  <c r="E15" i="102"/>
  <c r="AI8" i="102"/>
  <c r="K48" i="102"/>
  <c r="C17" i="100"/>
  <c r="C52" i="100" s="1"/>
  <c r="AA15" i="102"/>
  <c r="U52" i="100"/>
  <c r="C48" i="101"/>
  <c r="AI12" i="102"/>
  <c r="AE6" i="102"/>
  <c r="G48" i="100"/>
  <c r="AI48" i="100" s="1"/>
  <c r="I48" i="100"/>
  <c r="AI46" i="102"/>
  <c r="W15" i="102"/>
  <c r="AI9" i="102"/>
  <c r="S48" i="101"/>
  <c r="S48" i="102" s="1"/>
  <c r="AI42" i="101"/>
  <c r="AI42" i="102" s="1"/>
  <c r="AC30" i="101"/>
  <c r="C17" i="101"/>
  <c r="AE46" i="102"/>
  <c r="AG40" i="102"/>
  <c r="AG6" i="102"/>
  <c r="AC15" i="100"/>
  <c r="AC17" i="100" s="1"/>
  <c r="AE47" i="101"/>
  <c r="S14" i="102"/>
  <c r="AC48" i="101"/>
  <c r="AI37" i="100"/>
  <c r="AI37" i="102" s="1"/>
  <c r="AG14" i="100"/>
  <c r="AG14" i="102" s="1"/>
  <c r="AG39" i="101"/>
  <c r="AI7" i="101"/>
  <c r="AI7" i="102" s="1"/>
  <c r="AI4" i="101"/>
  <c r="AI4" i="102" s="1"/>
  <c r="O47" i="102"/>
  <c r="AE40" i="102"/>
  <c r="E39" i="102"/>
  <c r="I45" i="101"/>
  <c r="I47" i="101" s="1"/>
  <c r="AC15" i="101"/>
  <c r="I15" i="101"/>
  <c r="I15" i="102" s="1"/>
  <c r="AI10" i="101"/>
  <c r="AI10" i="102" s="1"/>
  <c r="AE37" i="102"/>
  <c r="AA47" i="102"/>
  <c r="G47" i="102"/>
  <c r="AE4" i="102"/>
  <c r="S48" i="100"/>
  <c r="S15" i="101"/>
  <c r="S15" i="102" s="1"/>
  <c r="W47" i="102"/>
  <c r="C47" i="102"/>
  <c r="AE45" i="102"/>
  <c r="AE8" i="102"/>
  <c r="I15" i="100"/>
  <c r="AC50" i="100"/>
  <c r="Q48" i="100"/>
  <c r="Q48" i="102" s="1"/>
  <c r="E48" i="101"/>
  <c r="E48" i="102" s="1"/>
  <c r="Y15" i="100"/>
  <c r="Y15" i="102" s="1"/>
  <c r="E15" i="100"/>
  <c r="AI15" i="100" s="1"/>
  <c r="W48" i="101"/>
  <c r="W48" i="102" s="1"/>
  <c r="Q15" i="101"/>
  <c r="Q15" i="102" s="1"/>
  <c r="AI5" i="101"/>
  <c r="AI5" i="102" s="1"/>
  <c r="U48" i="101"/>
  <c r="G48" i="105" l="1"/>
  <c r="L15" i="105"/>
  <c r="L17" i="105" s="1"/>
  <c r="L27" i="106"/>
  <c r="H48" i="97"/>
  <c r="L27" i="105"/>
  <c r="L48" i="105" s="1"/>
  <c r="J48" i="105"/>
  <c r="D48" i="97"/>
  <c r="L27" i="104"/>
  <c r="L48" i="104" s="1"/>
  <c r="L28" i="97"/>
  <c r="Q28" i="97" s="1"/>
  <c r="I47" i="102"/>
  <c r="G48" i="101"/>
  <c r="G48" i="102" s="1"/>
  <c r="I48" i="101"/>
  <c r="I48" i="102" s="1"/>
  <c r="AI15" i="101"/>
  <c r="AI15" i="102" s="1"/>
  <c r="AI48" i="101"/>
  <c r="AI48" i="102" s="1"/>
  <c r="C50" i="101"/>
  <c r="C52" i="101" s="1"/>
  <c r="C48" i="102"/>
  <c r="V28" i="100"/>
  <c r="AE28" i="100" s="1"/>
  <c r="V26" i="100"/>
  <c r="Q27" i="100"/>
  <c r="Q30" i="100"/>
  <c r="AE29" i="101"/>
  <c r="AC48" i="102"/>
  <c r="AC50" i="101"/>
  <c r="AC15" i="102"/>
  <c r="AC17" i="101"/>
  <c r="AC52" i="101" s="1"/>
  <c r="AI14" i="100"/>
  <c r="AI14" i="102" s="1"/>
  <c r="AI26" i="100"/>
  <c r="AG39" i="102"/>
  <c r="AI39" i="101"/>
  <c r="AI39" i="102" s="1"/>
  <c r="I45" i="102"/>
  <c r="AG45" i="101"/>
  <c r="Q25" i="101"/>
  <c r="Q25" i="102" s="1"/>
  <c r="U50" i="101"/>
  <c r="J28" i="101" s="1"/>
  <c r="U48" i="102"/>
  <c r="J25" i="101"/>
  <c r="J25" i="102" s="1"/>
  <c r="AE47" i="102"/>
  <c r="Q24" i="101"/>
  <c r="AC52" i="100"/>
  <c r="L48" i="106" l="1"/>
  <c r="Q27" i="106"/>
  <c r="Q27" i="105"/>
  <c r="Q48" i="105" s="1"/>
  <c r="Q3" i="105" s="1"/>
  <c r="Q27" i="104"/>
  <c r="AI28" i="100"/>
  <c r="J28" i="102"/>
  <c r="V28" i="101"/>
  <c r="U52" i="101"/>
  <c r="AG45" i="102"/>
  <c r="AI45" i="101"/>
  <c r="AI45" i="102" s="1"/>
  <c r="AG47" i="101"/>
  <c r="Q26" i="101"/>
  <c r="Q24" i="102"/>
  <c r="V30" i="100"/>
  <c r="AE26" i="100"/>
  <c r="K31" i="98"/>
  <c r="K30" i="98"/>
  <c r="K29" i="98"/>
  <c r="P48" i="98"/>
  <c r="J27" i="98"/>
  <c r="L29" i="97"/>
  <c r="F32" i="97"/>
  <c r="G32" i="97" s="1"/>
  <c r="F45" i="97"/>
  <c r="F44" i="97"/>
  <c r="F43" i="97"/>
  <c r="F42" i="97"/>
  <c r="F41" i="97"/>
  <c r="F40" i="97"/>
  <c r="F39" i="97"/>
  <c r="F38" i="97"/>
  <c r="F37" i="97"/>
  <c r="F36" i="97"/>
  <c r="F35" i="97"/>
  <c r="F34" i="97"/>
  <c r="F31" i="97"/>
  <c r="G31" i="97" s="1"/>
  <c r="F30" i="97"/>
  <c r="G30" i="97" s="1"/>
  <c r="C27" i="97"/>
  <c r="C48" i="97" s="1"/>
  <c r="J48" i="97"/>
  <c r="J27" i="94"/>
  <c r="L33" i="94"/>
  <c r="K48" i="94"/>
  <c r="J47" i="94"/>
  <c r="Q48" i="106" l="1"/>
  <c r="Q5" i="106" s="1"/>
  <c r="Q5" i="105"/>
  <c r="Q4" i="105"/>
  <c r="J48" i="94"/>
  <c r="G27" i="97"/>
  <c r="K47" i="98"/>
  <c r="K48" i="98" s="1"/>
  <c r="Q48" i="104"/>
  <c r="L42" i="98"/>
  <c r="Q42" i="98" s="1"/>
  <c r="Q27" i="101"/>
  <c r="Q26" i="102"/>
  <c r="Q30" i="101"/>
  <c r="Q30" i="102" s="1"/>
  <c r="V26" i="101"/>
  <c r="AI26" i="101"/>
  <c r="AG47" i="102"/>
  <c r="AI47" i="101"/>
  <c r="AI47" i="102" s="1"/>
  <c r="V28" i="102"/>
  <c r="AE28" i="101"/>
  <c r="AI28" i="101"/>
  <c r="L37" i="97"/>
  <c r="Q37" i="97" s="1"/>
  <c r="L34" i="98"/>
  <c r="Q34" i="98" s="1"/>
  <c r="L44" i="98"/>
  <c r="Q44" i="98" s="1"/>
  <c r="L33" i="98"/>
  <c r="Q33" i="98" s="1"/>
  <c r="L35" i="98"/>
  <c r="Q35" i="98" s="1"/>
  <c r="L40" i="98"/>
  <c r="Q40" i="98" s="1"/>
  <c r="L45" i="98"/>
  <c r="Q45" i="98" s="1"/>
  <c r="L34" i="97"/>
  <c r="Q34" i="97" s="1"/>
  <c r="L36" i="97"/>
  <c r="Q36" i="97" s="1"/>
  <c r="L41" i="97"/>
  <c r="Q41" i="97" s="1"/>
  <c r="L36" i="98"/>
  <c r="Q36" i="98" s="1"/>
  <c r="L31" i="98"/>
  <c r="Q31" i="98" s="1"/>
  <c r="L43" i="98"/>
  <c r="Q43" i="98" s="1"/>
  <c r="L38" i="97"/>
  <c r="Q38" i="97" s="1"/>
  <c r="L43" i="97"/>
  <c r="Q43" i="97" s="1"/>
  <c r="L37" i="98"/>
  <c r="Q37" i="98" s="1"/>
  <c r="Q32" i="98"/>
  <c r="L39" i="97"/>
  <c r="Q39" i="97" s="1"/>
  <c r="L44" i="97"/>
  <c r="Q44" i="97" s="1"/>
  <c r="L38" i="98"/>
  <c r="Q38" i="98" s="1"/>
  <c r="L35" i="97"/>
  <c r="Q35" i="97" s="1"/>
  <c r="L40" i="97"/>
  <c r="Q40" i="97" s="1"/>
  <c r="L45" i="97"/>
  <c r="Q45" i="97" s="1"/>
  <c r="L39" i="98"/>
  <c r="Q39" i="98" s="1"/>
  <c r="L32" i="97"/>
  <c r="Q32" i="97" s="1"/>
  <c r="L45" i="94"/>
  <c r="Q45" i="94" s="1"/>
  <c r="L42" i="97"/>
  <c r="Q42" i="97" s="1"/>
  <c r="L41" i="98"/>
  <c r="Q41" i="98" s="1"/>
  <c r="L30" i="98"/>
  <c r="Q30" i="98" s="1"/>
  <c r="G27" i="98"/>
  <c r="G48" i="98" s="1"/>
  <c r="L29" i="98"/>
  <c r="Q29" i="98" s="1"/>
  <c r="H27" i="98"/>
  <c r="H48" i="98" s="1"/>
  <c r="L31" i="94"/>
  <c r="Q31" i="94" s="1"/>
  <c r="L35" i="94"/>
  <c r="Q35" i="94" s="1"/>
  <c r="Q32" i="94"/>
  <c r="L38" i="94"/>
  <c r="Q38" i="94" s="1"/>
  <c r="J47" i="98"/>
  <c r="J48" i="98" s="1"/>
  <c r="F47" i="97"/>
  <c r="L47" i="97" s="1"/>
  <c r="Q47" i="97" s="1"/>
  <c r="L30" i="97"/>
  <c r="Q30" i="97" s="1"/>
  <c r="L31" i="97"/>
  <c r="Q31" i="97" s="1"/>
  <c r="F27" i="97"/>
  <c r="L34" i="94"/>
  <c r="Q34" i="94" s="1"/>
  <c r="L44" i="94"/>
  <c r="Q44" i="94" s="1"/>
  <c r="L29" i="94"/>
  <c r="Q29" i="94" s="1"/>
  <c r="L39" i="94"/>
  <c r="Q39" i="94" s="1"/>
  <c r="L40" i="94"/>
  <c r="Q40" i="94" s="1"/>
  <c r="L41" i="94"/>
  <c r="Q41" i="94" s="1"/>
  <c r="L36" i="94"/>
  <c r="Q36" i="94" s="1"/>
  <c r="L43" i="94"/>
  <c r="Q43" i="94" s="1"/>
  <c r="L30" i="94"/>
  <c r="Q30" i="94" s="1"/>
  <c r="L42" i="94"/>
  <c r="Q42" i="94" s="1"/>
  <c r="L37" i="94"/>
  <c r="Q37" i="94" s="1"/>
  <c r="P48" i="94"/>
  <c r="Q4" i="106" l="1"/>
  <c r="Q3" i="106"/>
  <c r="Q5" i="104"/>
  <c r="Q3" i="104"/>
  <c r="G48" i="97"/>
  <c r="F48" i="97"/>
  <c r="L47" i="98"/>
  <c r="Q47" i="98" s="1"/>
  <c r="Q4" i="104"/>
  <c r="G11" i="84"/>
  <c r="H11" i="84" s="1"/>
  <c r="V26" i="102"/>
  <c r="V30" i="101"/>
  <c r="V30" i="102" s="1"/>
  <c r="AE26" i="101"/>
  <c r="Q27" i="102"/>
  <c r="L27" i="98"/>
  <c r="Q29" i="97"/>
  <c r="G48" i="94"/>
  <c r="L47" i="94"/>
  <c r="Q47" i="94" s="1"/>
  <c r="G23" i="84"/>
  <c r="H23" i="84" s="1"/>
  <c r="G22" i="84"/>
  <c r="H22" i="84" s="1"/>
  <c r="G20" i="84"/>
  <c r="G12" i="84"/>
  <c r="H12" i="84" s="1"/>
  <c r="G14" i="84"/>
  <c r="H14" i="84" s="1"/>
  <c r="G19" i="84"/>
  <c r="G15" i="84"/>
  <c r="H15" i="84" s="1"/>
  <c r="G18" i="84"/>
  <c r="G16" i="84"/>
  <c r="H16" i="84" s="1"/>
  <c r="G17" i="84"/>
  <c r="H17" i="84" s="1"/>
  <c r="G13" i="84"/>
  <c r="H13" i="84" s="1"/>
  <c r="G24" i="84"/>
  <c r="H24" i="84" s="1"/>
  <c r="G21" i="84"/>
  <c r="H21" i="84" s="1"/>
  <c r="G25" i="84"/>
  <c r="H25" i="84" s="1"/>
  <c r="Q27" i="98" l="1"/>
  <c r="L48" i="98"/>
  <c r="G26" i="84"/>
  <c r="Q48" i="98" l="1"/>
  <c r="Q3" i="98" s="1"/>
  <c r="H48" i="94"/>
  <c r="L27" i="94" l="1"/>
  <c r="Q5" i="98"/>
  <c r="Q4" i="98"/>
  <c r="Q33" i="94"/>
  <c r="Q27" i="94" l="1"/>
  <c r="Q48" i="94" s="1"/>
  <c r="Q5" i="94" s="1"/>
  <c r="L48" i="94"/>
  <c r="Q3" i="94" l="1"/>
  <c r="Q4" i="94"/>
  <c r="L46" i="97"/>
  <c r="Q46" i="97" s="1"/>
  <c r="L27" i="97"/>
  <c r="Q27" i="97" l="1"/>
  <c r="Q48" i="97" s="1"/>
  <c r="Q5" i="97" s="1"/>
  <c r="L48" i="97"/>
  <c r="Q3" i="97" s="1"/>
  <c r="Q4" i="97" l="1"/>
</calcChain>
</file>

<file path=xl/sharedStrings.xml><?xml version="1.0" encoding="utf-8"?>
<sst xmlns="http://schemas.openxmlformats.org/spreadsheetml/2006/main" count="2452" uniqueCount="394">
  <si>
    <t xml:space="preserve"> </t>
  </si>
  <si>
    <t>A-C</t>
  </si>
  <si>
    <t>SHORT-TERM INVESTMENTS</t>
  </si>
  <si>
    <t>INVENTORIES</t>
  </si>
  <si>
    <t>A-N</t>
  </si>
  <si>
    <t>PROPERTY AND EQUIPMENT, NET</t>
  </si>
  <si>
    <t>OTHER ASSETS</t>
  </si>
  <si>
    <t>L-C</t>
  </si>
  <si>
    <t>L-N</t>
  </si>
  <si>
    <t>N-A</t>
  </si>
  <si>
    <t xml:space="preserve">FY-2017 </t>
  </si>
  <si>
    <t xml:space="preserve">BALANCE </t>
  </si>
  <si>
    <t xml:space="preserve">SHEET </t>
  </si>
  <si>
    <t xml:space="preserve">FY-2018 </t>
  </si>
  <si>
    <t>CASH AND CASH EQUIVALENTS</t>
  </si>
  <si>
    <t xml:space="preserve">ACCRUALS </t>
  </si>
  <si>
    <t>GAIN FROM PENSION CURTAILMENT</t>
  </si>
  <si>
    <t>OTH</t>
  </si>
  <si>
    <t>CONTRIBUTIONS</t>
  </si>
  <si>
    <t>EXP</t>
  </si>
  <si>
    <t>REV</t>
  </si>
  <si>
    <t>JOINT VENTURES - INVESTMENTS</t>
  </si>
  <si>
    <t>---</t>
  </si>
  <si>
    <t>OPERATING REVENUE, NET</t>
  </si>
  <si>
    <t>NET ASSETS</t>
  </si>
  <si>
    <t>EXPENSE - SALARIES AND BENEFITS</t>
  </si>
  <si>
    <t>EXPENSE - MEDICAL SUPPLIES</t>
  </si>
  <si>
    <t>EXPENSE - PURCHASED SERVICES</t>
  </si>
  <si>
    <t>EXPENSE - UTILITIES AND LEASES</t>
  </si>
  <si>
    <t>EXPENSE - INSURANCE</t>
  </si>
  <si>
    <t>EXPENSE - PROFESSIONAL FEES</t>
  </si>
  <si>
    <t>EXPENSE - OTHER</t>
  </si>
  <si>
    <t>NON-OP INCOME INVESTMENT RETURN</t>
  </si>
  <si>
    <t>NON-OPERATING INCOME - OTHER</t>
  </si>
  <si>
    <t>EXPENSE - DEPRECIATION &amp; AMORTIZATION</t>
  </si>
  <si>
    <t>EXPENSE - INTEREST</t>
  </si>
  <si>
    <t>PREPAID EXPENSES AND OTHER ASSETS</t>
  </si>
  <si>
    <t>TAMPA GENERAL HOSPITAL (TGH)</t>
  </si>
  <si>
    <t xml:space="preserve">AUDITED </t>
  </si>
  <si>
    <t xml:space="preserve">INCOME </t>
  </si>
  <si>
    <t xml:space="preserve">STATEMENT </t>
  </si>
  <si>
    <t>R</t>
  </si>
  <si>
    <t>O</t>
  </si>
  <si>
    <t>W</t>
  </si>
  <si>
    <t>B</t>
  </si>
  <si>
    <t>D</t>
  </si>
  <si>
    <t>E</t>
  </si>
  <si>
    <t>F</t>
  </si>
  <si>
    <t>G</t>
  </si>
  <si>
    <t>C</t>
  </si>
  <si>
    <t>AUDITED FINANCIAL STATEMENTS FY-2018 (AFS)</t>
  </si>
  <si>
    <t>H</t>
  </si>
  <si>
    <t>NET ASSETS RELEASED FROM RESTRICTION - PP&amp;E</t>
  </si>
  <si>
    <t>NET ASSETS RELEASED FROM RESTRICTION - OPS</t>
  </si>
  <si>
    <t>BENEFICIAL INTEREST NET ASSETS TGH FOUNDATION</t>
  </si>
  <si>
    <t>TOTAL</t>
  </si>
  <si>
    <t>2023</t>
  </si>
  <si>
    <t>2022</t>
  </si>
  <si>
    <t>2021</t>
  </si>
  <si>
    <t>2020</t>
  </si>
  <si>
    <t>2019</t>
  </si>
  <si>
    <t>2018</t>
  </si>
  <si>
    <t>2017</t>
  </si>
  <si>
    <t>2016</t>
  </si>
  <si>
    <t>2015</t>
  </si>
  <si>
    <t>2014</t>
  </si>
  <si>
    <t>2013</t>
  </si>
  <si>
    <t>2012</t>
  </si>
  <si>
    <t>2011</t>
  </si>
  <si>
    <t>2010</t>
  </si>
  <si>
    <t>2009</t>
  </si>
  <si>
    <t>FY</t>
  </si>
  <si>
    <t>AE &gt;                          REPORTED &gt;                          WITH &gt;                          AP &gt;</t>
  </si>
  <si>
    <t xml:space="preserve">PAYOR STLM </t>
  </si>
  <si>
    <t xml:space="preserve">PAYABLE </t>
  </si>
  <si>
    <t xml:space="preserve">EXPENSES </t>
  </si>
  <si>
    <t xml:space="preserve">THIRD-PARTY </t>
  </si>
  <si>
    <t xml:space="preserve">ACCOUNTS </t>
  </si>
  <si>
    <t xml:space="preserve">ACCRUED </t>
  </si>
  <si>
    <t xml:space="preserve">ESTIMATED </t>
  </si>
  <si>
    <t xml:space="preserve">AP = </t>
  </si>
  <si>
    <t xml:space="preserve">AE = </t>
  </si>
  <si>
    <t>A</t>
  </si>
  <si>
    <t>19XX</t>
  </si>
  <si>
    <t xml:space="preserve">HAND </t>
  </si>
  <si>
    <t xml:space="preserve">KEYED </t>
  </si>
  <si>
    <t xml:space="preserve">ZERO </t>
  </si>
  <si>
    <t xml:space="preserve">PROOF </t>
  </si>
  <si>
    <t>MINORITY INTEREST IN THE SURGERY CENTER</t>
  </si>
  <si>
    <t>PENSION-RELATED CHARGES OTHER THAN NET PPC</t>
  </si>
  <si>
    <t>ASSETS LIMITED AS TO USE - CURRENT</t>
  </si>
  <si>
    <t>LONG-TERM DEBT - CURRENT</t>
  </si>
  <si>
    <t>LONG-TERM DEBT - NONCURRENT</t>
  </si>
  <si>
    <t>OBLIGATIONS CAPITAL LEASES - CURRENT</t>
  </si>
  <si>
    <t>OBLIGATIONS CAPITAL LEASES - NONCURRENT</t>
  </si>
  <si>
    <t>OTHER LIABILITIES (NONCURRENT)</t>
  </si>
  <si>
    <t>ASSETS LIMITED AS TO USE - NONCURRENT</t>
  </si>
  <si>
    <t>FY END VALUES FOR ALL 4 NON-CASH ACCRUALS (* -1)</t>
  </si>
  <si>
    <t xml:space="preserve">REVISED </t>
  </si>
  <si>
    <t>L</t>
  </si>
  <si>
    <t>PATIENT ACCOUNTS RECEIVABLE, NET (AR)</t>
  </si>
  <si>
    <t>ACCRUED EXPENSES (AE)</t>
  </si>
  <si>
    <t>ACCOUNTS PAYABLE (AP)</t>
  </si>
  <si>
    <t>ESTIMATED THIRD-PARTY PAYOR STLMNTS (EST3PPS)</t>
  </si>
  <si>
    <t>K</t>
  </si>
  <si>
    <t xml:space="preserve">NEW </t>
  </si>
  <si>
    <t xml:space="preserve">BRAND </t>
  </si>
  <si>
    <t>NOT USED</t>
  </si>
  <si>
    <t>CV</t>
  </si>
  <si>
    <t>SAME AS ABOVE &gt;</t>
  </si>
  <si>
    <t>SAME &gt;</t>
  </si>
  <si>
    <t>&lt; SAME AS ABOVE</t>
  </si>
  <si>
    <t>CHANGE VALUE = CV</t>
  </si>
  <si>
    <t>SUMMARY OF DEBITS &amp; CREDITS</t>
  </si>
  <si>
    <t>-</t>
  </si>
  <si>
    <t>CLOSE NET INCOME TO NET ASSETS</t>
  </si>
  <si>
    <t>CLOSE REVENUE, AND EXPENSE</t>
  </si>
  <si>
    <t>V</t>
  </si>
  <si>
    <t>&lt;</t>
  </si>
  <si>
    <t>?</t>
  </si>
  <si>
    <t>GIVE</t>
  </si>
  <si>
    <t>&lt;  &gt;</t>
  </si>
  <si>
    <t>EXPENSE:  PAID CASH</t>
  </si>
  <si>
    <t>U</t>
  </si>
  <si>
    <t>CASH SALES</t>
  </si>
  <si>
    <t>PAY OLD ACCRUALS TO BOTH I/S &amp; B/S</t>
  </si>
  <si>
    <t>END OF PREV FISCAL YEAR (FY)</t>
  </si>
  <si>
    <t>PROOF</t>
  </si>
  <si>
    <t>ASSETS</t>
  </si>
  <si>
    <t>INCOME</t>
  </si>
  <si>
    <t>EXPENSES</t>
  </si>
  <si>
    <t>REVENUES</t>
  </si>
  <si>
    <t>1 FY EXP</t>
  </si>
  <si>
    <t>CASH EQ</t>
  </si>
  <si>
    <t>ZERO</t>
  </si>
  <si>
    <t>NET</t>
  </si>
  <si>
    <t>ACCRUED</t>
  </si>
  <si>
    <t>ALL</t>
  </si>
  <si>
    <t>EMBEZZLE</t>
  </si>
  <si>
    <t>INC STMT</t>
  </si>
  <si>
    <t>CASH &amp;</t>
  </si>
  <si>
    <t>THIS IS FRAUD PER THE CPA FIRM</t>
  </si>
  <si>
    <r>
      <t xml:space="preserve">PAID ONLY </t>
    </r>
    <r>
      <rPr>
        <b/>
        <sz val="14"/>
        <color rgb="FF00B050"/>
        <rFont val="Courier New"/>
        <family val="1"/>
      </rPr>
      <t>$70 CASH</t>
    </r>
    <r>
      <rPr>
        <b/>
        <sz val="14"/>
        <rFont val="Courier New"/>
        <family val="1"/>
      </rPr>
      <t xml:space="preserve"> FOR </t>
    </r>
    <r>
      <rPr>
        <b/>
        <sz val="14"/>
        <color rgb="FFFF0000"/>
        <rFont val="Courier New"/>
        <family val="1"/>
      </rPr>
      <t>$75 EXPENSE - - - GIVE BACK</t>
    </r>
    <r>
      <rPr>
        <b/>
        <sz val="14"/>
        <rFont val="Courier New"/>
        <family val="1"/>
      </rPr>
      <t xml:space="preserve"> YEAR (</t>
    </r>
    <r>
      <rPr>
        <b/>
        <sz val="14"/>
        <color rgb="FFFF0000"/>
        <rFont val="Courier New"/>
        <family val="1"/>
      </rPr>
      <t>TGH</t>
    </r>
    <r>
      <rPr>
        <b/>
        <sz val="14"/>
        <rFont val="Courier New"/>
        <family val="1"/>
      </rPr>
      <t xml:space="preserve"> FY-2018)</t>
    </r>
  </si>
  <si>
    <r>
      <t xml:space="preserve">JUST LIKE IN </t>
    </r>
    <r>
      <rPr>
        <b/>
        <sz val="14"/>
        <color rgb="FFFF0000"/>
        <rFont val="Arial Narrow"/>
        <family val="2"/>
      </rPr>
      <t>REAL LIFE:</t>
    </r>
    <r>
      <rPr>
        <b/>
        <sz val="14"/>
        <color rgb="FF0000FF"/>
        <rFont val="Arial Narrow"/>
        <family val="2"/>
      </rPr>
      <t xml:space="preserve">  THIS </t>
    </r>
    <r>
      <rPr>
        <b/>
        <sz val="14"/>
        <color rgb="FFFF0000"/>
        <rFont val="Arial Narrow"/>
        <family val="2"/>
      </rPr>
      <t>^ SCF ^ REPORT ^</t>
    </r>
    <r>
      <rPr>
        <b/>
        <sz val="14"/>
        <color rgb="FF0000FF"/>
        <rFont val="Arial Narrow"/>
        <family val="2"/>
      </rPr>
      <t xml:space="preserve"> IS BASED ON THE </t>
    </r>
    <r>
      <rPr>
        <b/>
        <sz val="14"/>
        <color rgb="FFFF0000"/>
        <rFont val="Arial Narrow"/>
        <family val="2"/>
      </rPr>
      <t>FRAUD AREA</t>
    </r>
    <r>
      <rPr>
        <b/>
        <sz val="14"/>
        <color rgb="FF0000FF"/>
        <rFont val="Arial Narrow"/>
        <family val="2"/>
      </rPr>
      <t xml:space="preserve"> BELOW, </t>
    </r>
    <r>
      <rPr>
        <b/>
        <sz val="14"/>
        <color rgb="FFFF0000"/>
        <rFont val="Arial Narrow"/>
        <family val="2"/>
      </rPr>
      <t xml:space="preserve">NOT </t>
    </r>
    <r>
      <rPr>
        <b/>
        <sz val="14"/>
        <color rgb="FF0000FF"/>
        <rFont val="Arial Narrow"/>
        <family val="2"/>
      </rPr>
      <t>REAL LIFE</t>
    </r>
    <r>
      <rPr>
        <b/>
        <sz val="14"/>
        <color rgb="FFFF0000"/>
        <rFont val="Arial Narrow"/>
        <family val="2"/>
      </rPr>
      <t xml:space="preserve"> ABOVE</t>
    </r>
    <r>
      <rPr>
        <b/>
        <sz val="14"/>
        <color rgb="FF0000FF"/>
        <rFont val="Arial Narrow"/>
        <family val="2"/>
      </rPr>
      <t>.</t>
    </r>
  </si>
  <si>
    <r>
      <t xml:space="preserve">YEAR THAT </t>
    </r>
    <r>
      <rPr>
        <b/>
        <sz val="18"/>
        <color rgb="FFFF0000"/>
        <rFont val="Courier New"/>
        <family val="1"/>
      </rPr>
      <t xml:space="preserve">DECREASE   </t>
    </r>
    <r>
      <rPr>
        <b/>
        <sz val="18"/>
        <rFont val="Courier New"/>
        <family val="1"/>
      </rPr>
      <t xml:space="preserve">                FRAUD IS IDENTIFIED</t>
    </r>
  </si>
  <si>
    <t xml:space="preserve">LIFE-TIME </t>
  </si>
  <si>
    <t>ACCRUED EXPENSES (EMBEZZLED)</t>
  </si>
  <si>
    <t>THIS FY CASH + / -</t>
  </si>
  <si>
    <t>EMBEZZLEMENT EXPENSE</t>
  </si>
  <si>
    <t>CV - ACCRUED EXPENSES</t>
  </si>
  <si>
    <t>ACCRUAL BASIS - ALL EXPENSES</t>
  </si>
  <si>
    <t>ALL PRIOR FY CASH HIDDEN</t>
  </si>
  <si>
    <t>ACCRUAL BASIS - REVENUE</t>
  </si>
  <si>
    <t xml:space="preserve">MENT </t>
  </si>
  <si>
    <t>STATEMENTS OF CASH FLOWS (SCF)</t>
  </si>
  <si>
    <t xml:space="preserve">STATE- </t>
  </si>
  <si>
    <t xml:space="preserve">END </t>
  </si>
  <si>
    <r>
      <rPr>
        <b/>
        <sz val="16"/>
        <color rgb="FF0000FF"/>
        <rFont val="Arial Narrow"/>
        <family val="2"/>
      </rPr>
      <t xml:space="preserve">ACCOUNTING 101 FOR </t>
    </r>
    <r>
      <rPr>
        <b/>
        <sz val="16"/>
        <color rgb="FFFF0000"/>
        <rFont val="Arial Narrow"/>
        <family val="2"/>
      </rPr>
      <t>HIDE-</t>
    </r>
    <r>
      <rPr>
        <b/>
        <sz val="16"/>
        <color rgb="FF00B050"/>
        <rFont val="Arial Narrow"/>
        <family val="2"/>
      </rPr>
      <t>BEZZLE</t>
    </r>
    <r>
      <rPr>
        <b/>
        <sz val="16"/>
        <color rgb="FFFF0000"/>
        <rFont val="Arial Narrow"/>
        <family val="2"/>
      </rPr>
      <t xml:space="preserve"> CRIMINALS</t>
    </r>
  </si>
  <si>
    <t xml:space="preserve">START </t>
  </si>
  <si>
    <r>
      <rPr>
        <b/>
        <sz val="14"/>
        <rFont val="Arial Narrow"/>
        <family val="2"/>
      </rPr>
      <t xml:space="preserve">RECONCILE   </t>
    </r>
    <r>
      <rPr>
        <b/>
        <sz val="14"/>
        <color rgb="FF0000FF"/>
        <rFont val="Arial Narrow"/>
        <family val="2"/>
      </rPr>
      <t xml:space="preserve">             LIFE-TIME   </t>
    </r>
    <r>
      <rPr>
        <b/>
        <sz val="14"/>
        <color theme="1"/>
        <rFont val="Arial Narrow"/>
        <family val="2"/>
      </rPr>
      <t xml:space="preserve">             </t>
    </r>
    <r>
      <rPr>
        <b/>
        <sz val="14"/>
        <color rgb="FFFF0000"/>
        <rFont val="Arial Narrow"/>
        <family val="2"/>
      </rPr>
      <t>HIDE-</t>
    </r>
    <r>
      <rPr>
        <b/>
        <sz val="14"/>
        <color rgb="FF00B050"/>
        <rFont val="Arial Narrow"/>
        <family val="2"/>
      </rPr>
      <t>BEZZLE</t>
    </r>
  </si>
  <si>
    <r>
      <t>https://</t>
    </r>
    <r>
      <rPr>
        <b/>
        <sz val="16"/>
        <color rgb="FF0000FF"/>
        <rFont val="Arial Narrow"/>
        <family val="2"/>
      </rPr>
      <t>i</t>
    </r>
    <r>
      <rPr>
        <b/>
        <sz val="16"/>
        <rFont val="Arial Narrow"/>
        <family val="2"/>
      </rPr>
      <t>can</t>
    </r>
    <r>
      <rPr>
        <b/>
        <sz val="16"/>
        <color rgb="FF00B050"/>
        <rFont val="Arial Narrow"/>
        <family val="2"/>
      </rPr>
      <t>fund</t>
    </r>
    <r>
      <rPr>
        <b/>
        <sz val="16"/>
        <rFont val="Arial Narrow"/>
        <family val="2"/>
      </rPr>
      <t>the</t>
    </r>
    <r>
      <rPr>
        <b/>
        <sz val="16"/>
        <color rgb="FF0000FF"/>
        <rFont val="Arial Narrow"/>
        <family val="2"/>
      </rPr>
      <t>usa</t>
    </r>
    <r>
      <rPr>
        <b/>
        <sz val="16"/>
        <color rgb="FFFF0000"/>
        <rFont val="Arial Narrow"/>
        <family val="2"/>
      </rPr>
      <t>.com/</t>
    </r>
  </si>
  <si>
    <r>
      <t xml:space="preserve">LIFETIME </t>
    </r>
    <r>
      <rPr>
        <b/>
        <sz val="14"/>
        <color rgb="FFFF0000"/>
        <rFont val="Arial Narrow"/>
        <family val="2"/>
      </rPr>
      <t>HIDE-</t>
    </r>
    <r>
      <rPr>
        <b/>
        <sz val="14"/>
        <color rgb="FF00B050"/>
        <rFont val="Arial Narrow"/>
        <family val="2"/>
      </rPr>
      <t>BEZZLE</t>
    </r>
  </si>
  <si>
    <r>
      <rPr>
        <b/>
        <sz val="18"/>
        <color rgb="FFFF0000"/>
        <rFont val="Courier New"/>
        <family val="1"/>
      </rPr>
      <t xml:space="preserve">DECREASE   </t>
    </r>
    <r>
      <rPr>
        <b/>
        <sz val="18"/>
        <rFont val="Courier New"/>
        <family val="1"/>
      </rPr>
      <t xml:space="preserve">                IN NET ACCRUALS</t>
    </r>
  </si>
  <si>
    <t>T</t>
  </si>
  <si>
    <t>N</t>
  </si>
  <si>
    <t>I</t>
  </si>
  <si>
    <t>YES</t>
  </si>
  <si>
    <t>P</t>
  </si>
  <si>
    <t>M</t>
  </si>
  <si>
    <t>KEY</t>
  </si>
  <si>
    <t>PAY OLD ACCRUALS TO INCOME STMT</t>
  </si>
  <si>
    <t>ON THE BOOKS AT THE ENTITY ITSELF</t>
  </si>
  <si>
    <t>REAL LIFE - THIS IS WHAT HAPPENED</t>
  </si>
  <si>
    <t>EXAMPLE DATA - VALUES ARE NOT REAL</t>
  </si>
  <si>
    <t>&lt; SAME</t>
  </si>
  <si>
    <t>Z</t>
  </si>
  <si>
    <t>^ E ^</t>
  </si>
  <si>
    <t>TAKE</t>
  </si>
  <si>
    <r>
      <t xml:space="preserve">PAID </t>
    </r>
    <r>
      <rPr>
        <b/>
        <sz val="14"/>
        <color rgb="FF00B050"/>
        <rFont val="Courier New"/>
        <family val="1"/>
      </rPr>
      <t>$60 CASH</t>
    </r>
    <r>
      <rPr>
        <b/>
        <sz val="14"/>
        <rFont val="Courier New"/>
        <family val="1"/>
      </rPr>
      <t xml:space="preserve"> FOR ONLY </t>
    </r>
    <r>
      <rPr>
        <b/>
        <sz val="14"/>
        <color rgb="FFFF0000"/>
        <rFont val="Courier New"/>
        <family val="1"/>
      </rPr>
      <t>$55 EXPENSE - - -</t>
    </r>
    <r>
      <rPr>
        <b/>
        <sz val="14"/>
        <rFont val="Courier New"/>
        <family val="1"/>
      </rPr>
      <t xml:space="preserve"> </t>
    </r>
    <r>
      <rPr>
        <b/>
        <sz val="14"/>
        <color rgb="FF0000FF"/>
        <rFont val="Courier New"/>
        <family val="1"/>
      </rPr>
      <t>TAKE BACK</t>
    </r>
    <r>
      <rPr>
        <b/>
        <sz val="14"/>
        <rFont val="Courier New"/>
        <family val="1"/>
      </rPr>
      <t xml:space="preserve"> YEAR (</t>
    </r>
    <r>
      <rPr>
        <b/>
        <sz val="14"/>
        <color rgb="FFFF0000"/>
        <rFont val="Courier New"/>
        <family val="1"/>
      </rPr>
      <t>TGH</t>
    </r>
    <r>
      <rPr>
        <b/>
        <sz val="14"/>
        <rFont val="Courier New"/>
        <family val="1"/>
      </rPr>
      <t xml:space="preserve"> FY-2017)</t>
    </r>
  </si>
  <si>
    <r>
      <t xml:space="preserve">YEAR THAT </t>
    </r>
    <r>
      <rPr>
        <b/>
        <sz val="18"/>
        <color rgb="FF0000FF"/>
        <rFont val="Courier New"/>
        <family val="1"/>
      </rPr>
      <t>INCREASE</t>
    </r>
    <r>
      <rPr>
        <b/>
        <sz val="18"/>
        <color rgb="FFFF0000"/>
        <rFont val="Courier New"/>
        <family val="1"/>
      </rPr>
      <t xml:space="preserve">   </t>
    </r>
    <r>
      <rPr>
        <b/>
        <sz val="18"/>
        <rFont val="Courier New"/>
        <family val="1"/>
      </rPr>
      <t xml:space="preserve">                FRAUD IS IDENTIFIED</t>
    </r>
  </si>
  <si>
    <r>
      <t xml:space="preserve">ACCOUNTING 101 FOR </t>
    </r>
    <r>
      <rPr>
        <b/>
        <sz val="16"/>
        <color rgb="FFFF0000"/>
        <rFont val="Arial Narrow"/>
        <family val="2"/>
      </rPr>
      <t>HIDE-</t>
    </r>
    <r>
      <rPr>
        <b/>
        <sz val="16"/>
        <color rgb="FF00B050"/>
        <rFont val="Arial Narrow"/>
        <family val="2"/>
      </rPr>
      <t>BEZZLE</t>
    </r>
    <r>
      <rPr>
        <b/>
        <sz val="16"/>
        <color rgb="FFFF0000"/>
        <rFont val="Arial Narrow"/>
        <family val="2"/>
      </rPr>
      <t xml:space="preserve"> CRIMINALS</t>
    </r>
  </si>
  <si>
    <r>
      <rPr>
        <b/>
        <sz val="18"/>
        <color rgb="FF0000FF"/>
        <rFont val="Courier New"/>
        <family val="1"/>
      </rPr>
      <t xml:space="preserve">INCREASE     </t>
    </r>
    <r>
      <rPr>
        <b/>
        <sz val="18"/>
        <rFont val="Courier New"/>
        <family val="1"/>
      </rPr>
      <t xml:space="preserve">              IN NET ACCRUALS</t>
    </r>
  </si>
  <si>
    <t>^</t>
  </si>
  <si>
    <t>BOTTOM OF PAGES</t>
  </si>
  <si>
    <t>DIFF PAGE</t>
  </si>
  <si>
    <r>
      <t xml:space="preserve">FACT:  OVER TIME, ACCRUAL </t>
    </r>
    <r>
      <rPr>
        <b/>
        <sz val="17"/>
        <color rgb="FF0000FF"/>
        <rFont val="Arial Narrow"/>
        <family val="2"/>
      </rPr>
      <t>ALWAYS</t>
    </r>
    <r>
      <rPr>
        <b/>
        <sz val="17"/>
        <rFont val="Arial Narrow"/>
        <family val="2"/>
      </rPr>
      <t xml:space="preserve"> GO </t>
    </r>
    <r>
      <rPr>
        <b/>
        <sz val="17"/>
        <color rgb="FF0000FF"/>
        <rFont val="Arial Narrow"/>
        <family val="2"/>
      </rPr>
      <t>UP</t>
    </r>
    <r>
      <rPr>
        <b/>
        <sz val="17"/>
        <rFont val="Arial Narrow"/>
        <family val="2"/>
      </rPr>
      <t xml:space="preserve"> (NET </t>
    </r>
    <r>
      <rPr>
        <b/>
        <sz val="17"/>
        <color rgb="FF0000FF"/>
        <rFont val="Arial Narrow"/>
        <family val="2"/>
      </rPr>
      <t>TAKE</t>
    </r>
    <r>
      <rPr>
        <b/>
        <sz val="17"/>
        <rFont val="Arial Narrow"/>
        <family val="2"/>
      </rPr>
      <t>)</t>
    </r>
  </si>
  <si>
    <t>DIFFERENCE PAGE</t>
  </si>
  <si>
    <t>OK</t>
  </si>
  <si>
    <t>TOP OF PAGES</t>
  </si>
  <si>
    <t>NET ASSETS - RESERVED FOR NET ACCRUALS</t>
  </si>
  <si>
    <t>NET ASSETS - ALL OTHER</t>
  </si>
  <si>
    <t>CASH AND CASH EQ - RESERVED FOR NET ACCRUALS</t>
  </si>
  <si>
    <t>REVERSING JOURNAL ENTRIES - YES</t>
  </si>
  <si>
    <t>REVERSING JOURNAL ENTRIES - NO</t>
  </si>
  <si>
    <r>
      <t xml:space="preserve">TGH </t>
    </r>
    <r>
      <rPr>
        <b/>
        <sz val="14"/>
        <color rgb="FFFF0000"/>
        <rFont val="Arial"/>
        <family val="2"/>
      </rPr>
      <t>SCF MANDATES</t>
    </r>
    <r>
      <rPr>
        <b/>
        <sz val="14"/>
        <color rgb="FF0000FF"/>
        <rFont val="Arial"/>
        <family val="2"/>
      </rPr>
      <t xml:space="preserve"> THAT                                                                                          </t>
    </r>
    <r>
      <rPr>
        <b/>
        <sz val="14"/>
        <color rgb="FF00B050"/>
        <rFont val="Arial"/>
        <family val="2"/>
      </rPr>
      <t>CASH</t>
    </r>
    <r>
      <rPr>
        <b/>
        <sz val="14"/>
        <color rgb="FF0000FF"/>
        <rFont val="Arial"/>
        <family val="2"/>
      </rPr>
      <t xml:space="preserve"> = </t>
    </r>
    <r>
      <rPr>
        <b/>
        <sz val="14"/>
        <rFont val="Arial"/>
        <family val="2"/>
      </rPr>
      <t xml:space="preserve">NET ASSETS (* </t>
    </r>
    <r>
      <rPr>
        <b/>
        <sz val="14"/>
        <color rgb="FFFF0000"/>
        <rFont val="Arial"/>
        <family val="2"/>
      </rPr>
      <t>-1</t>
    </r>
    <r>
      <rPr>
        <b/>
        <sz val="14"/>
        <rFont val="Arial"/>
        <family val="2"/>
      </rPr>
      <t xml:space="preserve">).                                                                                          </t>
    </r>
    <r>
      <rPr>
        <b/>
        <sz val="14"/>
        <color rgb="FFEDFFB9"/>
        <rFont val="Arial"/>
        <family val="2"/>
      </rPr>
      <t>***</t>
    </r>
    <r>
      <rPr>
        <b/>
        <sz val="14"/>
        <rFont val="Arial"/>
        <family val="2"/>
      </rPr>
      <t xml:space="preserve">              </t>
    </r>
    <r>
      <rPr>
        <b/>
        <sz val="14"/>
        <color rgb="FF0000FF"/>
        <rFont val="Arial"/>
        <family val="2"/>
      </rPr>
      <t xml:space="preserve">                                                                            FINE, I CAN PLAY THAT </t>
    </r>
    <r>
      <rPr>
        <b/>
        <sz val="14"/>
        <color rgb="FFFF0000"/>
        <rFont val="Arial"/>
        <family val="2"/>
      </rPr>
      <t>GAME</t>
    </r>
    <r>
      <rPr>
        <b/>
        <sz val="14"/>
        <color rgb="FF0000FF"/>
        <rFont val="Arial"/>
        <family val="2"/>
      </rPr>
      <t>.</t>
    </r>
  </si>
  <si>
    <t>AUDITED FINANCIAL STATEMENTS (AFS)</t>
  </si>
  <si>
    <t>AFS HAVE ZERO $ ACCRUED EXPENSES</t>
  </si>
  <si>
    <t>CTG</t>
  </si>
  <si>
    <t>DESCRIPTION                  (FY = FISCAL YEAR)</t>
  </si>
  <si>
    <t>FRAUD START DATE IS NOT RELEVANT</t>
  </si>
  <si>
    <t>^ G ^</t>
  </si>
  <si>
    <t xml:space="preserve">NOT </t>
  </si>
  <si>
    <t xml:space="preserve">USED </t>
  </si>
  <si>
    <r>
      <t>https://</t>
    </r>
    <r>
      <rPr>
        <b/>
        <sz val="28"/>
        <color rgb="FF0000FF"/>
        <rFont val="Arial Narrow"/>
        <family val="2"/>
      </rPr>
      <t>i</t>
    </r>
    <r>
      <rPr>
        <b/>
        <sz val="28"/>
        <rFont val="Arial Narrow"/>
        <family val="2"/>
      </rPr>
      <t>can</t>
    </r>
    <r>
      <rPr>
        <b/>
        <sz val="28"/>
        <color rgb="FF00B050"/>
        <rFont val="Arial Narrow"/>
        <family val="2"/>
      </rPr>
      <t>fund</t>
    </r>
    <r>
      <rPr>
        <b/>
        <sz val="28"/>
        <rFont val="Arial Narrow"/>
        <family val="2"/>
      </rPr>
      <t>the</t>
    </r>
    <r>
      <rPr>
        <b/>
        <sz val="28"/>
        <color rgb="FF0000FF"/>
        <rFont val="Arial Narrow"/>
        <family val="2"/>
      </rPr>
      <t>usa</t>
    </r>
    <r>
      <rPr>
        <b/>
        <sz val="28"/>
        <color rgb="FFFF0000"/>
        <rFont val="Arial Narrow"/>
        <family val="2"/>
      </rPr>
      <t>.com/</t>
    </r>
  </si>
  <si>
    <r>
      <t>HIDE-</t>
    </r>
    <r>
      <rPr>
        <b/>
        <sz val="58"/>
        <color rgb="FF00B050"/>
        <rFont val="Arial Narrow"/>
        <family val="2"/>
      </rPr>
      <t>BEZZLE</t>
    </r>
  </si>
  <si>
    <t xml:space="preserve">CHANGE </t>
  </si>
  <si>
    <t>&lt; LTD EMBEZZLE</t>
  </si>
  <si>
    <r>
      <rPr>
        <b/>
        <sz val="28"/>
        <color rgb="FFFF0000"/>
        <rFont val="Arial Narrow"/>
        <family val="2"/>
      </rPr>
      <t>HIDE-</t>
    </r>
    <r>
      <rPr>
        <b/>
        <sz val="28"/>
        <color rgb="FF00B050"/>
        <rFont val="Arial Narrow"/>
        <family val="2"/>
      </rPr>
      <t>BEZZLE</t>
    </r>
  </si>
  <si>
    <r>
      <t>TAMPA GENERAL HOSPITAL (</t>
    </r>
    <r>
      <rPr>
        <b/>
        <sz val="22"/>
        <color rgb="FFFF0000"/>
        <rFont val="Arial Narrow"/>
        <family val="2"/>
      </rPr>
      <t>TGH, A CRIMINAL ENTITY</t>
    </r>
    <r>
      <rPr>
        <b/>
        <sz val="22"/>
        <rFont val="Arial Narrow"/>
        <family val="2"/>
      </rPr>
      <t>)</t>
    </r>
  </si>
  <si>
    <t xml:space="preserve">OTHER </t>
  </si>
  <si>
    <t xml:space="preserve">LIABILITIES </t>
  </si>
  <si>
    <r>
      <t xml:space="preserve">EMBEZZLEMENT IS PROBABLE / LIKELY, AND </t>
    </r>
    <r>
      <rPr>
        <b/>
        <sz val="14"/>
        <color rgb="FFFF0000"/>
        <rFont val="Arial Narrow"/>
        <family val="2"/>
      </rPr>
      <t>EVERY</t>
    </r>
    <r>
      <rPr>
        <sz val="14"/>
        <rFont val="Arial Narrow"/>
        <family val="2"/>
      </rPr>
      <t xml:space="preserve"> AUDIT REPORT IS </t>
    </r>
    <r>
      <rPr>
        <b/>
        <sz val="14"/>
        <color rgb="FFFF0000"/>
        <rFont val="Arial Narrow"/>
        <family val="2"/>
      </rPr>
      <t>FRAUDULENT</t>
    </r>
    <r>
      <rPr>
        <sz val="14"/>
        <rFont val="Arial Narrow"/>
        <family val="2"/>
      </rPr>
      <t>.</t>
    </r>
  </si>
  <si>
    <t>FISCAL YEAR (FY) NET</t>
  </si>
  <si>
    <t>CURRENT ACCRUALS</t>
  </si>
  <si>
    <t xml:space="preserve">THIS FY </t>
  </si>
  <si>
    <r>
      <t>https://</t>
    </r>
    <r>
      <rPr>
        <b/>
        <sz val="40"/>
        <color rgb="FF0000FF"/>
        <rFont val="Courier New"/>
        <family val="1"/>
      </rPr>
      <t>i</t>
    </r>
    <r>
      <rPr>
        <b/>
        <sz val="40"/>
        <rFont val="Courier New"/>
        <family val="1"/>
      </rPr>
      <t>can</t>
    </r>
    <r>
      <rPr>
        <b/>
        <sz val="40"/>
        <color rgb="FF00B050"/>
        <rFont val="Courier New"/>
        <family val="1"/>
      </rPr>
      <t>fund</t>
    </r>
    <r>
      <rPr>
        <b/>
        <sz val="40"/>
        <rFont val="Courier New"/>
        <family val="1"/>
      </rPr>
      <t>the</t>
    </r>
    <r>
      <rPr>
        <b/>
        <sz val="40"/>
        <color rgb="FF0000FF"/>
        <rFont val="Courier New"/>
        <family val="1"/>
      </rPr>
      <t>usa</t>
    </r>
    <r>
      <rPr>
        <b/>
        <sz val="40"/>
        <color rgb="FFFF0000"/>
        <rFont val="Courier New"/>
        <family val="1"/>
      </rPr>
      <t>.com/</t>
    </r>
  </si>
  <si>
    <t>FFTB</t>
  </si>
  <si>
    <t>1 OF 2</t>
  </si>
  <si>
    <t>2 OF 2</t>
  </si>
  <si>
    <r>
      <rPr>
        <b/>
        <sz val="18"/>
        <color rgb="FFFF0000"/>
        <rFont val="Courier New"/>
        <family val="1"/>
      </rPr>
      <t>HIDE-</t>
    </r>
    <r>
      <rPr>
        <b/>
        <sz val="18"/>
        <color rgb="FF00B050"/>
        <rFont val="Courier New"/>
        <family val="1"/>
      </rPr>
      <t xml:space="preserve">BEZZLE                   </t>
    </r>
    <r>
      <rPr>
        <b/>
        <sz val="18"/>
        <rFont val="Courier New"/>
        <family val="1"/>
      </rPr>
      <t xml:space="preserve">  PROOF</t>
    </r>
  </si>
  <si>
    <t>ABOVE:</t>
  </si>
  <si>
    <t xml:space="preserve">NONCURRENT </t>
  </si>
  <si>
    <t>CURRENT LIABILITIES</t>
  </si>
  <si>
    <t>" HIDE "</t>
  </si>
  <si>
    <t>IS THE</t>
  </si>
  <si>
    <t>SAME AS</t>
  </si>
  <si>
    <t>" EMBEZZLE "</t>
  </si>
  <si>
    <t>OVER 50 YEARS, THAT'S A DOZEN MILLION DOLLARS PER YEAR OF EMBEZZLEMENT.</t>
  </si>
  <si>
    <t>RIGHT-OF-USE LIABILITIES NOT INCLUDED BELOW</t>
  </si>
  <si>
    <t>PREPARE</t>
  </si>
  <si>
    <t>FOR MAJOR</t>
  </si>
  <si>
    <t>CONSTRUCTION</t>
  </si>
  <si>
    <t>MOST RECENT 5 FY PERIODS:  SOME HIDE-BEZZLE CASH IS LIKELY</t>
  </si>
  <si>
    <t>SET ASIDE FOR THE INEVITABLE DECREASE IN ACCOUNTS PAYABLE</t>
  </si>
  <si>
    <t>NET ZERO</t>
  </si>
  <si>
    <t>DIFFERENCE</t>
  </si>
  <si>
    <t>PAGE 509</t>
  </si>
  <si>
    <t>PAGE 511</t>
  </si>
  <si>
    <t>PAGE 516</t>
  </si>
  <si>
    <r>
      <rPr>
        <b/>
        <sz val="16"/>
        <rFont val="Arial Narrow"/>
        <family val="2"/>
      </rPr>
      <t xml:space="preserve">ABOVE: </t>
    </r>
    <r>
      <rPr>
        <b/>
        <sz val="16"/>
        <color rgb="FF0000FF"/>
        <rFont val="Arial Narrow"/>
        <family val="2"/>
      </rPr>
      <t xml:space="preserve"> THE TOP OF                               PAGE 517</t>
    </r>
    <r>
      <rPr>
        <b/>
        <sz val="16"/>
        <color rgb="FFFF0000"/>
        <rFont val="Arial Narrow"/>
        <family val="2"/>
      </rPr>
      <t xml:space="preserve"> </t>
    </r>
    <r>
      <rPr>
        <b/>
        <sz val="16"/>
        <rFont val="Arial Narrow"/>
        <family val="2"/>
      </rPr>
      <t xml:space="preserve">MINUS </t>
    </r>
    <r>
      <rPr>
        <b/>
        <sz val="16"/>
        <color rgb="FFFF0000"/>
        <rFont val="Arial Narrow"/>
        <family val="2"/>
      </rPr>
      <t>THE TOP OF                               PAGE 516</t>
    </r>
  </si>
  <si>
    <r>
      <t xml:space="preserve">BELOW:  </t>
    </r>
    <r>
      <rPr>
        <b/>
        <sz val="16"/>
        <color rgb="FF0000FF"/>
        <rFont val="Arial Narrow"/>
        <family val="2"/>
      </rPr>
      <t>THE BOTTOM OF                               PAGE 517</t>
    </r>
    <r>
      <rPr>
        <b/>
        <sz val="16"/>
        <rFont val="Arial Narrow"/>
        <family val="2"/>
      </rPr>
      <t xml:space="preserve"> MINUS </t>
    </r>
    <r>
      <rPr>
        <b/>
        <sz val="16"/>
        <color rgb="FFFF0000"/>
        <rFont val="Arial Narrow"/>
        <family val="2"/>
      </rPr>
      <t>THE BOTTOM OF                               PAGE 516</t>
    </r>
  </si>
  <si>
    <t>PAGE 517</t>
  </si>
  <si>
    <t>PAGE 519</t>
  </si>
  <si>
    <t xml:space="preserve">= REVISED </t>
  </si>
  <si>
    <t>+ G</t>
  </si>
  <si>
    <t>+ H</t>
  </si>
  <si>
    <t>+ J</t>
  </si>
  <si>
    <t>+ K</t>
  </si>
  <si>
    <t>= L</t>
  </si>
  <si>
    <t xml:space="preserve">VARIANCES </t>
  </si>
  <si>
    <t>SCF REPORT</t>
  </si>
  <si>
    <t xml:space="preserve">+ ADD BACK </t>
  </si>
  <si>
    <t xml:space="preserve">EMBEZZLED </t>
  </si>
  <si>
    <t xml:space="preserve">UNSPENT </t>
  </si>
  <si>
    <t xml:space="preserve">SCF RPT </t>
  </si>
  <si>
    <t xml:space="preserve">2 SMALL $ </t>
  </si>
  <si>
    <t xml:space="preserve">ASSETS </t>
  </si>
  <si>
    <t xml:space="preserve">CASH &amp; NET </t>
  </si>
  <si>
    <t>TOTAL - - - ADD UP FROM ROW 26 TO ROW 47</t>
  </si>
  <si>
    <t>...IS CHANGE</t>
  </si>
  <si>
    <t>VALUES ONLY</t>
  </si>
  <si>
    <t>+ D =</t>
  </si>
  <si>
    <t xml:space="preserve">RESERVES </t>
  </si>
  <si>
    <t xml:space="preserve">REAL LIFE </t>
  </si>
  <si>
    <t>EMB</t>
  </si>
  <si>
    <t xml:space="preserve">NOT ON THE </t>
  </si>
  <si>
    <t>THIS PAGE</t>
  </si>
  <si>
    <t>PAGE 508</t>
  </si>
  <si>
    <t>PAGE 510</t>
  </si>
  <si>
    <t>PAGE 512</t>
  </si>
  <si>
    <r>
      <t xml:space="preserve">ACCRUAL BASIS </t>
    </r>
    <r>
      <rPr>
        <b/>
        <sz val="24"/>
        <rFont val="Arial Narrow"/>
        <family val="2"/>
      </rPr>
      <t>- ACTIVITY</t>
    </r>
    <r>
      <rPr>
        <b/>
        <sz val="24"/>
        <color rgb="FFFF0000"/>
        <rFont val="Arial Narrow"/>
        <family val="2"/>
      </rPr>
      <t xml:space="preserve">                                                 </t>
    </r>
    <r>
      <rPr>
        <b/>
        <sz val="24"/>
        <color rgb="FF0000FF"/>
        <rFont val="Arial Narrow"/>
        <family val="2"/>
      </rPr>
      <t>INCOME STATEMENT - 21 ROWS</t>
    </r>
  </si>
  <si>
    <r>
      <rPr>
        <b/>
        <sz val="24"/>
        <color rgb="FFFF0000"/>
        <rFont val="Arial Narrow"/>
        <family val="2"/>
      </rPr>
      <t xml:space="preserve">ACCRUAL BASIS </t>
    </r>
    <r>
      <rPr>
        <b/>
        <sz val="24"/>
        <rFont val="Arial Narrow"/>
        <family val="2"/>
      </rPr>
      <t xml:space="preserve">- ACTIVITY </t>
    </r>
    <r>
      <rPr>
        <b/>
        <sz val="24"/>
        <color rgb="FFFF0000"/>
        <rFont val="Arial Narrow"/>
        <family val="2"/>
      </rPr>
      <t xml:space="preserve">                                              </t>
    </r>
    <r>
      <rPr>
        <b/>
        <sz val="24"/>
        <color rgb="FF00B050"/>
        <rFont val="Arial Narrow"/>
        <family val="2"/>
      </rPr>
      <t xml:space="preserve">  BALANCE SHEET - 21 ROWS</t>
    </r>
  </si>
  <si>
    <r>
      <t xml:space="preserve">ACCRUAL BASIS </t>
    </r>
    <r>
      <rPr>
        <b/>
        <sz val="24"/>
        <rFont val="Arial Narrow"/>
        <family val="2"/>
      </rPr>
      <t xml:space="preserve">- ACTIVITY </t>
    </r>
    <r>
      <rPr>
        <b/>
        <sz val="24"/>
        <color rgb="FFFF0000"/>
        <rFont val="Arial Narrow"/>
        <family val="2"/>
      </rPr>
      <t xml:space="preserve">                                              </t>
    </r>
    <r>
      <rPr>
        <b/>
        <sz val="24"/>
        <color rgb="FF00B050"/>
        <rFont val="Arial Narrow"/>
        <family val="2"/>
      </rPr>
      <t xml:space="preserve">  BALANCE SHEET - 21 ROWS</t>
    </r>
  </si>
  <si>
    <t>SCF</t>
  </si>
  <si>
    <t>CASH AND CASH EQUIVALENTS - BEGIN</t>
  </si>
  <si>
    <t>CASH AND CASH EQUIVALENTS - END</t>
  </si>
  <si>
    <t xml:space="preserve">ON FY-2019 </t>
  </si>
  <si>
    <t xml:space="preserve">AUDIT RPT </t>
  </si>
  <si>
    <t>17 - 21 NET CASH USED IN INVESTING ACTVS</t>
  </si>
  <si>
    <t>22 - 24 NET CASH USED IN FINANCING ACTVS</t>
  </si>
  <si>
    <t>J</t>
  </si>
  <si>
    <t>…PROVES</t>
  </si>
  <si>
    <t xml:space="preserve">BEGIN </t>
  </si>
  <si>
    <t xml:space="preserve">CHG IN N-A </t>
  </si>
  <si>
    <r>
      <rPr>
        <b/>
        <sz val="17"/>
        <color rgb="FFFF0000"/>
        <rFont val="Arial Narrow"/>
        <family val="2"/>
      </rPr>
      <t xml:space="preserve">RIGHT-OF-USE LIABILITIES                          </t>
    </r>
    <r>
      <rPr>
        <b/>
        <sz val="17"/>
        <color rgb="FF0000FF"/>
        <rFont val="Arial Narrow"/>
        <family val="2"/>
      </rPr>
      <t xml:space="preserve"> ARE NOT INCLUDED ON THIS PAGE, BUT SUFFICE IT                           TO SAY:                                         ONCE I STOP </t>
    </r>
    <r>
      <rPr>
        <b/>
        <sz val="17"/>
        <color rgb="FFFF0000"/>
        <rFont val="Arial Narrow"/>
        <family val="2"/>
      </rPr>
      <t>HIDE-</t>
    </r>
    <r>
      <rPr>
        <b/>
        <sz val="17"/>
        <color rgb="FF00B050"/>
        <rFont val="Arial Narrow"/>
        <family val="2"/>
      </rPr>
      <t>BEZZLE</t>
    </r>
    <r>
      <rPr>
        <b/>
        <sz val="17"/>
        <color rgb="FF0000FF"/>
        <rFont val="Arial Narrow"/>
        <family val="2"/>
      </rPr>
      <t xml:space="preserve">, </t>
    </r>
    <r>
      <rPr>
        <b/>
        <sz val="17"/>
        <color rgb="FFFF0000"/>
        <rFont val="Arial Narrow"/>
        <family val="2"/>
      </rPr>
      <t>RIGHT-OF-USE</t>
    </r>
    <r>
      <rPr>
        <b/>
        <sz val="17"/>
        <color rgb="FF0000FF"/>
        <rFont val="Arial Narrow"/>
        <family val="2"/>
      </rPr>
      <t xml:space="preserve"> LIABILITIES                           WILL </t>
    </r>
    <r>
      <rPr>
        <b/>
        <sz val="17"/>
        <color rgb="FFFF0000"/>
        <rFont val="Arial Narrow"/>
        <family val="2"/>
      </rPr>
      <t>ALSO</t>
    </r>
    <r>
      <rPr>
        <b/>
        <sz val="17"/>
        <color rgb="FF0000FF"/>
        <rFont val="Arial Narrow"/>
        <family val="2"/>
      </rPr>
      <t xml:space="preserve"> BE EXPOSED AS              </t>
    </r>
    <r>
      <rPr>
        <b/>
        <sz val="17"/>
        <color rgb="FFFF0000"/>
        <rFont val="Arial Narrow"/>
        <family val="2"/>
      </rPr>
      <t xml:space="preserve">NOTHING              MORE              THAN    </t>
    </r>
    <r>
      <rPr>
        <b/>
        <sz val="17"/>
        <color rgb="FF0000FF"/>
        <rFont val="Arial Narrow"/>
        <family val="2"/>
      </rPr>
      <t xml:space="preserve">          JUST                           ONE MORE WAY                            THAT </t>
    </r>
    <r>
      <rPr>
        <b/>
        <sz val="17"/>
        <color rgb="FFFF0000"/>
        <rFont val="Arial Narrow"/>
        <family val="2"/>
      </rPr>
      <t>CORPORATE AMERICA</t>
    </r>
    <r>
      <rPr>
        <b/>
        <sz val="17"/>
        <color rgb="FF0000FF"/>
        <rFont val="Arial Narrow"/>
        <family val="2"/>
      </rPr>
      <t xml:space="preserve">                                        INCREASES THEIR                           ACCRUED LIABILITIES                           IN ORDER TO </t>
    </r>
    <r>
      <rPr>
        <b/>
        <sz val="17"/>
        <color rgb="FF00B050"/>
        <rFont val="Arial Narrow"/>
        <family val="2"/>
      </rPr>
      <t xml:space="preserve">EMBEZZLE </t>
    </r>
    <r>
      <rPr>
        <b/>
        <sz val="17"/>
        <color rgb="FFFF0000"/>
        <rFont val="Arial Narrow"/>
        <family val="2"/>
      </rPr>
      <t>MORE</t>
    </r>
    <r>
      <rPr>
        <b/>
        <sz val="17"/>
        <color rgb="FF00B050"/>
        <rFont val="Arial Narrow"/>
        <family val="2"/>
      </rPr>
      <t xml:space="preserve"> CASH</t>
    </r>
    <r>
      <rPr>
        <b/>
        <sz val="17"/>
        <color rgb="FF0000FF"/>
        <rFont val="Arial Narrow"/>
        <family val="2"/>
      </rPr>
      <t xml:space="preserve"> FROM                                        WE THE PEOPLE</t>
    </r>
  </si>
  <si>
    <t>AS OF 09/30/2023 - - - TGH HAD AROUND $607+ MILLION IN "MISSING" CASH &gt;</t>
  </si>
  <si>
    <r>
      <t xml:space="preserve">ENTITIES INTENTIONALLY CONFUSE US WITH THEIR </t>
    </r>
    <r>
      <rPr>
        <b/>
        <sz val="14"/>
        <color rgb="FFFF0000"/>
        <rFont val="Arial Narrow"/>
        <family val="2"/>
      </rPr>
      <t>SLIGHTLY OFF</t>
    </r>
    <r>
      <rPr>
        <b/>
        <sz val="14"/>
        <color rgb="FF0000FF"/>
        <rFont val="Arial Narrow"/>
        <family val="2"/>
      </rPr>
      <t xml:space="preserve"> CHANGE VALUES.</t>
    </r>
  </si>
  <si>
    <t xml:space="preserve">2 VAR AMTS </t>
  </si>
  <si>
    <t>EXPANSIONS</t>
  </si>
  <si>
    <t>…IS TRUE</t>
  </si>
  <si>
    <t>ANALYSIS OF</t>
  </si>
  <si>
    <t>…EMBEZZLED</t>
  </si>
  <si>
    <t>CASH IS</t>
  </si>
  <si>
    <t>MOVE THE COLUMN K TOTAL VALUE OVER TO COLUMN H</t>
  </si>
  <si>
    <t>LCN</t>
  </si>
  <si>
    <t>LAWRENCE GERARD BRUNN</t>
  </si>
  <si>
    <t xml:space="preserve">ARE </t>
  </si>
  <si>
    <t xml:space="preserve">ROWS </t>
  </si>
  <si>
    <t xml:space="preserve">ROWS ARE </t>
  </si>
  <si>
    <t>EXP / LIAB</t>
  </si>
  <si>
    <t>PAGE 518 =</t>
  </si>
  <si>
    <t>- PAGE 516</t>
  </si>
  <si>
    <t>SCF VALUES.</t>
  </si>
  <si>
    <t>IS PER</t>
  </si>
  <si>
    <t>TGH</t>
  </si>
  <si>
    <t>OF TWO</t>
  </si>
  <si>
    <t>TIES TO</t>
  </si>
  <si>
    <t>THE</t>
  </si>
  <si>
    <t>…IS WHAT</t>
  </si>
  <si>
    <t>WANTS YOU</t>
  </si>
  <si>
    <t>TO THINK.</t>
  </si>
  <si>
    <t>IN 17 CELLS</t>
  </si>
  <si>
    <t>G29 TO H45.</t>
  </si>
  <si>
    <t>RETURNED IN</t>
  </si>
  <si>
    <t>CELL K27.</t>
  </si>
  <si>
    <t>CASH &amp; N-A</t>
  </si>
  <si>
    <t>IN CELLS</t>
  </si>
  <si>
    <t>L27 &amp; L47.</t>
  </si>
  <si>
    <t>FIRST</t>
  </si>
  <si>
    <t>SECOND</t>
  </si>
  <si>
    <t>^  CPA  FIRM:  VALUES  ON  100%  AUDITED  SCF  REPORT  ^</t>
  </si>
  <si>
    <t>PAGE 513</t>
  </si>
  <si>
    <t>BRUNN,</t>
  </si>
  <si>
    <t>CPA (PA), MBA</t>
  </si>
  <si>
    <r>
      <t xml:space="preserve">TGH </t>
    </r>
    <r>
      <rPr>
        <b/>
        <sz val="14"/>
        <color rgb="FFFF0000"/>
        <rFont val="Arial"/>
        <family val="2"/>
      </rPr>
      <t>SCF MANDATES</t>
    </r>
    <r>
      <rPr>
        <b/>
        <sz val="14"/>
        <color rgb="FF0000FF"/>
        <rFont val="Arial"/>
        <family val="2"/>
      </rPr>
      <t xml:space="preserve"> THAT                                                                                          </t>
    </r>
    <r>
      <rPr>
        <b/>
        <sz val="14"/>
        <color rgb="FF00B050"/>
        <rFont val="Arial"/>
        <family val="2"/>
      </rPr>
      <t>CASH</t>
    </r>
    <r>
      <rPr>
        <b/>
        <sz val="14"/>
        <color rgb="FF0000FF"/>
        <rFont val="Arial"/>
        <family val="2"/>
      </rPr>
      <t xml:space="preserve"> = </t>
    </r>
    <r>
      <rPr>
        <b/>
        <sz val="14"/>
        <rFont val="Arial"/>
        <family val="2"/>
      </rPr>
      <t xml:space="preserve">NET ASSETS (* </t>
    </r>
    <r>
      <rPr>
        <b/>
        <sz val="14"/>
        <color rgb="FFFF0000"/>
        <rFont val="Arial"/>
        <family val="2"/>
      </rPr>
      <t>-1</t>
    </r>
    <r>
      <rPr>
        <b/>
        <sz val="14"/>
        <rFont val="Arial"/>
        <family val="2"/>
      </rPr>
      <t xml:space="preserve">).                                                                                         </t>
    </r>
    <r>
      <rPr>
        <b/>
        <sz val="14"/>
        <color rgb="FF0000FF"/>
        <rFont val="Arial"/>
        <family val="2"/>
      </rPr>
      <t xml:space="preserve"> (BLUE ARROW WAS IN THE WAY)         </t>
    </r>
    <r>
      <rPr>
        <b/>
        <sz val="14"/>
        <rFont val="Arial"/>
        <family val="2"/>
      </rPr>
      <t xml:space="preserve">     </t>
    </r>
    <r>
      <rPr>
        <b/>
        <sz val="14"/>
        <color rgb="FF0000FF"/>
        <rFont val="Arial"/>
        <family val="2"/>
      </rPr>
      <t xml:space="preserve">                                                                            FINE, I CAN PLAY THAT </t>
    </r>
    <r>
      <rPr>
        <b/>
        <sz val="14"/>
        <color rgb="FFFF0000"/>
        <rFont val="Arial"/>
        <family val="2"/>
      </rPr>
      <t>GAME</t>
    </r>
    <r>
      <rPr>
        <b/>
        <sz val="14"/>
        <color rgb="FF0000FF"/>
        <rFont val="Arial"/>
        <family val="2"/>
      </rPr>
      <t>.</t>
    </r>
  </si>
  <si>
    <t>SEE                              ROW 28 ON                              PAGE 511</t>
  </si>
  <si>
    <t xml:space="preserve">PG 509 ^ G27 </t>
  </si>
  <si>
    <t>TGH, AND</t>
  </si>
  <si>
    <t>KPMG, LLP</t>
  </si>
  <si>
    <t>WORST</t>
  </si>
  <si>
    <t>NIGHTMARE</t>
  </si>
  <si>
    <t>FOR TGH, AND</t>
  </si>
  <si>
    <t>NET CASH</t>
  </si>
  <si>
    <t>PAYMENTS.</t>
  </si>
  <si>
    <t>&lt; ASSUMED</t>
  </si>
  <si>
    <t>…IS PG 509 +</t>
  </si>
  <si>
    <t>EMBEZZLED CASH DOES NOT FLOW TO COLUMN L</t>
  </si>
  <si>
    <t>BOOK BRAND NEW ACCRUED EXPENSES</t>
  </si>
  <si>
    <r>
      <t xml:space="preserve">SMALL (AND </t>
    </r>
    <r>
      <rPr>
        <b/>
        <sz val="20"/>
        <color rgb="FFFF0000"/>
        <rFont val="Arial"/>
        <family val="2"/>
      </rPr>
      <t>PRIVATE</t>
    </r>
    <r>
      <rPr>
        <b/>
        <sz val="20"/>
        <color rgb="FF0000FF"/>
        <rFont val="Arial"/>
        <family val="2"/>
      </rPr>
      <t xml:space="preserve">) ENTITIES                                                       MIGHT </t>
    </r>
    <r>
      <rPr>
        <b/>
        <sz val="20"/>
        <color rgb="FFFF0000"/>
        <rFont val="Arial"/>
        <family val="2"/>
      </rPr>
      <t xml:space="preserve">ALWAYS INCREASE </t>
    </r>
    <r>
      <rPr>
        <b/>
        <sz val="20"/>
        <color rgb="FF0000FF"/>
        <rFont val="Arial"/>
        <family val="2"/>
      </rPr>
      <t xml:space="preserve">THEIR                                                       </t>
    </r>
    <r>
      <rPr>
        <b/>
        <sz val="20"/>
        <color rgb="FFFF0000"/>
        <rFont val="Arial"/>
        <family val="2"/>
      </rPr>
      <t>TOTAL ACCCRUED LIABILITIES</t>
    </r>
    <r>
      <rPr>
        <b/>
        <sz val="20"/>
        <color rgb="FF0000FF"/>
        <rFont val="Arial"/>
        <family val="2"/>
      </rPr>
      <t>.</t>
    </r>
  </si>
  <si>
    <r>
      <rPr>
        <b/>
        <sz val="16"/>
        <color rgb="FF0000FF"/>
        <rFont val="Arial Narrow"/>
        <family val="2"/>
      </rPr>
      <t>SCF</t>
    </r>
    <r>
      <rPr>
        <sz val="16"/>
        <rFont val="Arial Narrow"/>
        <family val="2"/>
      </rPr>
      <t xml:space="preserve"> = STATEMENTS OF CASH FLOWS (</t>
    </r>
    <r>
      <rPr>
        <b/>
        <sz val="16"/>
        <color rgb="FF0000FF"/>
        <rFont val="Arial Narrow"/>
        <family val="2"/>
      </rPr>
      <t>REPORT</t>
    </r>
    <r>
      <rPr>
        <sz val="16"/>
        <rFont val="Arial Narrow"/>
        <family val="2"/>
      </rPr>
      <t>)</t>
    </r>
  </si>
  <si>
    <r>
      <rPr>
        <b/>
        <sz val="16"/>
        <color rgb="FFFF0000"/>
        <rFont val="Arial Narrow"/>
        <family val="2"/>
      </rPr>
      <t>SCF</t>
    </r>
    <r>
      <rPr>
        <sz val="16"/>
        <rFont val="Arial Narrow"/>
        <family val="2"/>
      </rPr>
      <t xml:space="preserve"> = STATEMENTS OF CASH FLOWS (</t>
    </r>
    <r>
      <rPr>
        <b/>
        <sz val="16"/>
        <color rgb="FFFF0000"/>
        <rFont val="Arial Narrow"/>
        <family val="2"/>
      </rPr>
      <t>REPORT</t>
    </r>
    <r>
      <rPr>
        <sz val="16"/>
        <rFont val="Arial Narrow"/>
        <family val="2"/>
      </rPr>
      <t>)</t>
    </r>
  </si>
  <si>
    <r>
      <t>SCF</t>
    </r>
    <r>
      <rPr>
        <sz val="16"/>
        <rFont val="Arial Narrow"/>
        <family val="2"/>
      </rPr>
      <t xml:space="preserve"> = STATEMENTS OF CASH FLOWS (</t>
    </r>
    <r>
      <rPr>
        <b/>
        <sz val="16"/>
        <color rgb="FFFF0000"/>
        <rFont val="Arial Narrow"/>
        <family val="2"/>
      </rPr>
      <t>REPORT</t>
    </r>
    <r>
      <rPr>
        <sz val="16"/>
        <rFont val="Arial Narrow"/>
        <family val="2"/>
      </rPr>
      <t>)</t>
    </r>
  </si>
  <si>
    <t>ITEM 10 PENSION RELATED OTHER THAN NPPC</t>
  </si>
  <si>
    <t>ITEM 11 CHANGE IN PATNT ACTS RECVBL, NET</t>
  </si>
  <si>
    <t>ITEM 12 CHANGE IN INVENTORIES</t>
  </si>
  <si>
    <t>ITEM 13 CHANGE IN PREPAID &amp; OTHER ASSETS</t>
  </si>
  <si>
    <t>ITEM 14 CHANGE IN AP &amp; AE (ROWS 29 &amp; 30)</t>
  </si>
  <si>
    <t>ITEM 15 CHANGE IN EST 3RD PARTY SETLMNTS</t>
  </si>
  <si>
    <t>ITEM 16 CHANGE IN OTHER LIABILITIES, L-N</t>
  </si>
  <si>
    <t>ITEM  1 CHANGE IN NET ASSETS</t>
  </si>
  <si>
    <t>ITEM  2 DEPRECIATION AND AMORTIZATION</t>
  </si>
  <si>
    <t>ITEM  3 AMORTIZATION OF DEBT ISSUE COSTS</t>
  </si>
  <si>
    <t>ITEM  4 AMORTIZATION OF BOND PREMIUMS</t>
  </si>
  <si>
    <t>ITEM  5 RESTRICTED CONTRIBUTIONS</t>
  </si>
  <si>
    <t>ITEM  6 UNREALIZED GAINS, NET</t>
  </si>
  <si>
    <t>ITEM  7   REALIZED GAINS, NET</t>
  </si>
  <si>
    <t>ITEM  8 LOSS ON JOINT VENTURES</t>
  </si>
  <si>
    <t>ITEM  9 GAIN FROM PENSION CURTAILMENT</t>
  </si>
  <si>
    <t>CORRECT MY</t>
  </si>
  <si>
    <t xml:space="preserve">IDENTICAL </t>
  </si>
  <si>
    <t xml:space="preserve">  COLUMN</t>
  </si>
  <si>
    <t xml:space="preserve">  CASH</t>
  </si>
  <si>
    <t xml:space="preserve">  C</t>
  </si>
  <si>
    <t>CASH AND CASH EQUIVALENTS (ROW 27)</t>
  </si>
  <si>
    <t>COLUMN C</t>
  </si>
  <si>
    <t>CASH</t>
  </si>
  <si>
    <t>&lt; C6</t>
  </si>
  <si>
    <t>&lt; C7</t>
  </si>
  <si>
    <t>&lt; C25</t>
  </si>
  <si>
    <t xml:space="preserve">  CELL</t>
  </si>
  <si>
    <t>ROW</t>
  </si>
  <si>
    <t>27</t>
  </si>
  <si>
    <t>CELL</t>
  </si>
  <si>
    <t>F27</t>
  </si>
  <si>
    <t>J27</t>
  </si>
  <si>
    <t>L27</t>
  </si>
  <si>
    <t>ASS-U-ME-D</t>
  </si>
  <si>
    <t>BEST PAGE</t>
  </si>
  <si>
    <r>
      <t>HIDE-</t>
    </r>
    <r>
      <rPr>
        <b/>
        <sz val="14"/>
        <color rgb="FF00B050"/>
        <rFont val="Arial Narrow"/>
        <family val="2"/>
      </rPr>
      <t>BEZZLE</t>
    </r>
  </si>
  <si>
    <t>(OUT OF 20)</t>
  </si>
  <si>
    <t>IN MY FIFTH</t>
  </si>
  <si>
    <t>BOOK</t>
  </si>
  <si>
    <r>
      <rPr>
        <b/>
        <sz val="20"/>
        <color rgb="FFFF0000"/>
        <rFont val="Arial Narrow"/>
        <family val="2"/>
      </rPr>
      <t xml:space="preserve">PER THE </t>
    </r>
    <r>
      <rPr>
        <b/>
        <sz val="20"/>
        <color rgb="FF00B050"/>
        <rFont val="Arial Narrow"/>
        <family val="2"/>
      </rPr>
      <t>CASH BASIS</t>
    </r>
    <r>
      <rPr>
        <b/>
        <sz val="20"/>
        <color rgb="FFFF0000"/>
        <rFont val="Arial Narrow"/>
        <family val="2"/>
      </rPr>
      <t xml:space="preserve">,                                                                                           THESE ARE THE SAME, BUT  </t>
    </r>
    <r>
      <rPr>
        <b/>
        <sz val="20"/>
        <color rgb="FF00B050"/>
        <rFont val="Arial Narrow"/>
        <family val="2"/>
      </rPr>
      <t xml:space="preserve">     </t>
    </r>
    <r>
      <rPr>
        <b/>
        <sz val="20"/>
        <rFont val="Arial Narrow"/>
        <family val="2"/>
      </rPr>
      <t xml:space="preserve">                                                                                   </t>
    </r>
    <r>
      <rPr>
        <b/>
        <sz val="20"/>
        <color rgb="FF0000FF"/>
        <rFont val="Arial Narrow"/>
        <family val="2"/>
      </rPr>
      <t xml:space="preserve"> TGH = ACCRUAL BASIS.</t>
    </r>
  </si>
  <si>
    <r>
      <t>THE ACCRUAL BASIS</t>
    </r>
    <r>
      <rPr>
        <b/>
        <sz val="20"/>
        <color rgb="FFEDFFB9"/>
        <rFont val="Arial Narrow"/>
        <family val="2"/>
      </rPr>
      <t>.</t>
    </r>
    <r>
      <rPr>
        <b/>
        <sz val="20"/>
        <color rgb="FF0000FF"/>
        <rFont val="Arial Narrow"/>
        <family val="2"/>
      </rPr>
      <t xml:space="preserve">                     </t>
    </r>
    <r>
      <rPr>
        <b/>
        <sz val="20"/>
        <color rgb="FFFF0000"/>
        <rFont val="Arial Narrow"/>
        <family val="2"/>
      </rPr>
      <t>MANDATES</t>
    </r>
    <r>
      <rPr>
        <b/>
        <sz val="20"/>
        <color rgb="FF0000FF"/>
        <rFont val="Arial Narrow"/>
        <family val="2"/>
      </rPr>
      <t xml:space="preserve"> THAT                     THESE VALUES EXIST.</t>
    </r>
  </si>
  <si>
    <t>PAGE 703</t>
  </si>
  <si>
    <t>IN</t>
  </si>
  <si>
    <t>HIDE-BEZZLE</t>
  </si>
  <si>
    <t>BOOK 7</t>
  </si>
  <si>
    <t>COMPARE</t>
  </si>
  <si>
    <t>THIS PAGE TO</t>
  </si>
  <si>
    <t xml:space="preserve">TOTAL </t>
  </si>
  <si>
    <r>
      <rPr>
        <b/>
        <sz val="20"/>
        <color theme="1"/>
        <rFont val="Courier New"/>
        <family val="1"/>
      </rPr>
      <t xml:space="preserve">TOTAL </t>
    </r>
    <r>
      <rPr>
        <b/>
        <sz val="20"/>
        <color rgb="FF0000FF"/>
        <rFont val="Courier New"/>
        <family val="1"/>
      </rPr>
      <t xml:space="preserve">= </t>
    </r>
    <r>
      <rPr>
        <b/>
        <sz val="20"/>
        <color rgb="FF00B050"/>
        <rFont val="Courier New"/>
        <family val="1"/>
      </rPr>
      <t>CASH PAID</t>
    </r>
    <r>
      <rPr>
        <b/>
        <sz val="20"/>
        <color rgb="FF0000FF"/>
        <rFont val="Courier New"/>
        <family val="1"/>
      </rPr>
      <t xml:space="preserve"> COMBINED                                           WITH  </t>
    </r>
    <r>
      <rPr>
        <b/>
        <sz val="20"/>
        <color rgb="FFFF0000"/>
        <rFont val="Courier New"/>
        <family val="1"/>
      </rPr>
      <t>ACCRUED  LIABILITIES</t>
    </r>
  </si>
  <si>
    <r>
      <t xml:space="preserve">TOTAL </t>
    </r>
    <r>
      <rPr>
        <b/>
        <sz val="20"/>
        <color rgb="FF0000FF"/>
        <rFont val="Courier New"/>
        <family val="1"/>
      </rPr>
      <t xml:space="preserve">= </t>
    </r>
    <r>
      <rPr>
        <b/>
        <sz val="20"/>
        <color rgb="FF00B050"/>
        <rFont val="Courier New"/>
        <family val="1"/>
      </rPr>
      <t>CASH PAID</t>
    </r>
    <r>
      <rPr>
        <b/>
        <sz val="20"/>
        <color rgb="FF0000FF"/>
        <rFont val="Courier New"/>
        <family val="1"/>
      </rPr>
      <t xml:space="preserve"> COMBINED                                           WITH  </t>
    </r>
    <r>
      <rPr>
        <b/>
        <sz val="20"/>
        <color rgb="FFFF0000"/>
        <rFont val="Courier New"/>
        <family val="1"/>
      </rPr>
      <t>ACCRUED  LIABILITIES</t>
    </r>
  </si>
  <si>
    <r>
      <t>https://</t>
    </r>
    <r>
      <rPr>
        <b/>
        <sz val="28"/>
        <color rgb="FF0000FF"/>
        <rFont val="Arial Narrow"/>
        <family val="2"/>
      </rPr>
      <t>i</t>
    </r>
    <r>
      <rPr>
        <b/>
        <sz val="28"/>
        <rFont val="Arial Narrow"/>
        <family val="2"/>
      </rPr>
      <t>can</t>
    </r>
    <r>
      <rPr>
        <b/>
        <sz val="28"/>
        <color rgb="FF00B050"/>
        <rFont val="Arial Narrow"/>
        <family val="2"/>
      </rPr>
      <t>fund</t>
    </r>
    <r>
      <rPr>
        <b/>
        <sz val="28"/>
        <rFont val="Arial Narrow"/>
        <family val="2"/>
      </rPr>
      <t>the</t>
    </r>
    <r>
      <rPr>
        <b/>
        <sz val="28"/>
        <color rgb="FF0000FF"/>
        <rFont val="Arial Narrow"/>
        <family val="2"/>
      </rPr>
      <t>usa</t>
    </r>
    <r>
      <rPr>
        <b/>
        <sz val="28"/>
        <color rgb="FFFF0000"/>
        <rFont val="Arial Narrow"/>
        <family val="2"/>
      </rPr>
      <t xml:space="preserve">.com/                     </t>
    </r>
    <r>
      <rPr>
        <b/>
        <sz val="14"/>
        <rFont val="Arial"/>
        <family val="2"/>
      </rPr>
      <t xml:space="preserve"> </t>
    </r>
    <r>
      <rPr>
        <b/>
        <sz val="16"/>
        <rFont val="Courier New"/>
        <family val="1"/>
      </rPr>
      <t xml:space="preserve">TOTAL </t>
    </r>
    <r>
      <rPr>
        <b/>
        <sz val="16"/>
        <color rgb="FF0000FF"/>
        <rFont val="Courier New"/>
        <family val="1"/>
      </rPr>
      <t>=</t>
    </r>
    <r>
      <rPr>
        <b/>
        <sz val="16"/>
        <rFont val="Courier New"/>
        <family val="1"/>
      </rPr>
      <t xml:space="preserve"> </t>
    </r>
    <r>
      <rPr>
        <b/>
        <sz val="16"/>
        <color rgb="FF00B050"/>
        <rFont val="Courier New"/>
        <family val="1"/>
      </rPr>
      <t>CASH PAID</t>
    </r>
    <r>
      <rPr>
        <b/>
        <sz val="16"/>
        <rFont val="Courier New"/>
        <family val="1"/>
      </rPr>
      <t xml:space="preserve"> </t>
    </r>
    <r>
      <rPr>
        <b/>
        <sz val="16"/>
        <color rgb="FF0000FF"/>
        <rFont val="Courier New"/>
        <family val="1"/>
      </rPr>
      <t xml:space="preserve">COMBINED                                                                                      WITH  </t>
    </r>
    <r>
      <rPr>
        <b/>
        <sz val="16"/>
        <color rgb="FFFF0000"/>
        <rFont val="Courier New"/>
        <family val="1"/>
      </rPr>
      <t>ACCRUED  LIABILITIES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</si>
</sst>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1">
    <font>
      <sz val="14"/>
      <color theme="1"/>
      <name val="ArialNarrow"/>
      <family val="2"/>
    </font>
    <font>
      <sz val="12"/>
      <color theme="1"/>
      <name val="Calibri"/>
      <family val="2"/>
      <scheme val="minor"/>
    </font>
    <font>
      <sz val="14"/>
      <name val="Arial Narrow"/>
      <family val="2"/>
    </font>
    <font>
      <b/>
      <sz val="14"/>
      <color rgb="FFFFFF00"/>
      <name val="Arial Narrow"/>
      <family val="2"/>
    </font>
    <font>
      <b/>
      <sz val="14"/>
      <color rgb="FF0000FF"/>
      <name val="Arial Narrow"/>
      <family val="2"/>
    </font>
    <font>
      <b/>
      <sz val="14"/>
      <name val="Arial Narrow"/>
      <family val="2"/>
    </font>
    <font>
      <b/>
      <sz val="14"/>
      <name val="Courier New"/>
      <family val="1"/>
    </font>
    <font>
      <sz val="20"/>
      <name val="Arial Narrow"/>
      <family val="2"/>
    </font>
    <font>
      <sz val="12"/>
      <color theme="1"/>
      <name val="Calibri"/>
      <family val="2"/>
    </font>
    <font>
      <b/>
      <sz val="14"/>
      <color rgb="FFFF0000"/>
      <name val="Courier New"/>
      <family val="1"/>
    </font>
    <font>
      <b/>
      <sz val="14"/>
      <color rgb="FFFF0000"/>
      <name val="Arial Narrow"/>
      <family val="2"/>
    </font>
    <font>
      <b/>
      <sz val="14"/>
      <color rgb="FF0000FF"/>
      <name val="Arial"/>
      <family val="2"/>
    </font>
    <font>
      <b/>
      <sz val="14"/>
      <color rgb="FF0000FF"/>
      <name val="Courier New"/>
      <family val="1"/>
    </font>
    <font>
      <b/>
      <sz val="14"/>
      <color rgb="FF00B050"/>
      <name val="Arial Narrow"/>
      <family val="2"/>
    </font>
    <font>
      <sz val="14"/>
      <color rgb="FFFF0000"/>
      <name val="Arial Narrow"/>
      <family val="2"/>
    </font>
    <font>
      <sz val="16"/>
      <name val="Arial Narrow"/>
      <family val="2"/>
    </font>
    <font>
      <sz val="14"/>
      <color rgb="FF0000FF"/>
      <name val="Arial Narrow"/>
      <family val="2"/>
    </font>
    <font>
      <b/>
      <sz val="42"/>
      <color rgb="FFFF0000"/>
      <name val="Arial Narrow"/>
      <family val="2"/>
    </font>
    <font>
      <b/>
      <sz val="18"/>
      <name val="Arial Narrow"/>
      <family val="2"/>
    </font>
    <font>
      <b/>
      <sz val="18"/>
      <color rgb="FFFF0000"/>
      <name val="Arial Narrow"/>
      <family val="2"/>
    </font>
    <font>
      <b/>
      <sz val="18"/>
      <color rgb="FF0000FF"/>
      <name val="Arial Narrow"/>
      <family val="2"/>
    </font>
    <font>
      <b/>
      <sz val="28"/>
      <color rgb="FFFF0000"/>
      <name val="Arial Narrow"/>
      <family val="2"/>
    </font>
    <font>
      <b/>
      <sz val="18"/>
      <color indexed="12"/>
      <name val="Arial Narrow"/>
      <family val="2"/>
    </font>
    <font>
      <sz val="14"/>
      <color theme="1"/>
      <name val="Arial Narrow"/>
      <family val="2"/>
    </font>
    <font>
      <b/>
      <sz val="16"/>
      <color theme="1"/>
      <name val="Courier New"/>
      <family val="1"/>
    </font>
    <font>
      <b/>
      <sz val="16"/>
      <color rgb="FFFF0000"/>
      <name val="Courier New"/>
      <family val="1"/>
    </font>
    <font>
      <sz val="14"/>
      <color rgb="FFFFFF00"/>
      <name val="Arial Narrow"/>
      <family val="2"/>
    </font>
    <font>
      <b/>
      <sz val="15"/>
      <name val="Arial Narrow"/>
      <family val="2"/>
    </font>
    <font>
      <b/>
      <sz val="18"/>
      <name val="Courier New"/>
      <family val="1"/>
    </font>
    <font>
      <b/>
      <sz val="14"/>
      <color rgb="FF00B050"/>
      <name val="Courier New"/>
      <family val="1"/>
    </font>
    <font>
      <b/>
      <sz val="18"/>
      <color rgb="FFFF0000"/>
      <name val="Courier New"/>
      <family val="1"/>
    </font>
    <font>
      <b/>
      <sz val="16"/>
      <color rgb="FFFF0000"/>
      <name val="Arial Narrow"/>
      <family val="2"/>
    </font>
    <font>
      <b/>
      <sz val="14"/>
      <color theme="1"/>
      <name val="Arial Narrow"/>
      <family val="2"/>
    </font>
    <font>
      <b/>
      <sz val="16"/>
      <color rgb="FF0000FF"/>
      <name val="Arial Narrow"/>
      <family val="2"/>
    </font>
    <font>
      <b/>
      <sz val="16"/>
      <color rgb="FF00B050"/>
      <name val="Arial Narrow"/>
      <family val="2"/>
    </font>
    <font>
      <b/>
      <sz val="18"/>
      <color rgb="FF0000FF"/>
      <name val="Arial"/>
      <family val="2"/>
    </font>
    <font>
      <b/>
      <sz val="16"/>
      <name val="Arial Narrow"/>
      <family val="2"/>
    </font>
    <font>
      <b/>
      <sz val="16"/>
      <color rgb="FF0000FF"/>
      <name val="Courier New"/>
      <family val="1"/>
    </font>
    <font>
      <b/>
      <sz val="18"/>
      <color rgb="FF0000FF"/>
      <name val="Courier New"/>
      <family val="1"/>
    </font>
    <font>
      <b/>
      <sz val="16"/>
      <color indexed="10"/>
      <name val="Arial Narrow"/>
      <family val="2"/>
    </font>
    <font>
      <b/>
      <sz val="16"/>
      <color theme="0"/>
      <name val="Courier New"/>
      <family val="1"/>
    </font>
    <font>
      <b/>
      <sz val="17"/>
      <name val="Arial Narrow"/>
      <family val="2"/>
    </font>
    <font>
      <b/>
      <sz val="16"/>
      <color rgb="FFFFFF00"/>
      <name val="Courier New"/>
      <family val="1"/>
    </font>
    <font>
      <b/>
      <sz val="17"/>
      <color rgb="FF0000FF"/>
      <name val="Arial Narrow"/>
      <family val="2"/>
    </font>
    <font>
      <b/>
      <sz val="16"/>
      <color rgb="FFFFFF00"/>
      <name val="Arial Narrow"/>
      <family val="2"/>
    </font>
    <font>
      <b/>
      <sz val="22"/>
      <color rgb="FFFFFF00"/>
      <name val="Arial"/>
      <family val="2"/>
    </font>
    <font>
      <b/>
      <sz val="14"/>
      <color indexed="13"/>
      <name val="Arial Narrow"/>
      <family val="2"/>
    </font>
    <font>
      <b/>
      <sz val="14"/>
      <color rgb="FFFF0000"/>
      <name val="Arial"/>
      <family val="2"/>
    </font>
    <font>
      <b/>
      <sz val="14"/>
      <color rgb="FF00B050"/>
      <name val="Arial"/>
      <family val="2"/>
    </font>
    <font>
      <b/>
      <sz val="14"/>
      <name val="Arial"/>
      <family val="2"/>
    </font>
    <font>
      <b/>
      <sz val="14"/>
      <color rgb="FFEDFFB9"/>
      <name val="Arial"/>
      <family val="2"/>
    </font>
    <font>
      <sz val="14"/>
      <name val="Arial"/>
      <family val="2"/>
    </font>
    <font>
      <b/>
      <sz val="12"/>
      <color rgb="FFFF0000"/>
      <name val="Courier New"/>
      <family val="1"/>
    </font>
    <font>
      <b/>
      <sz val="12"/>
      <color indexed="10"/>
      <name val="Courier New"/>
      <family val="1"/>
    </font>
    <font>
      <b/>
      <sz val="14"/>
      <color theme="1"/>
      <name val="Courier New"/>
      <family val="1"/>
    </font>
    <font>
      <b/>
      <sz val="12"/>
      <color theme="1"/>
      <name val="Courier New"/>
      <family val="1"/>
    </font>
    <font>
      <b/>
      <sz val="28"/>
      <color rgb="FF0000FF"/>
      <name val="Arial Narrow"/>
      <family val="2"/>
    </font>
    <font>
      <b/>
      <sz val="28"/>
      <name val="Arial Narrow"/>
      <family val="2"/>
    </font>
    <font>
      <b/>
      <sz val="28"/>
      <color rgb="FF00B050"/>
      <name val="Arial Narrow"/>
      <family val="2"/>
    </font>
    <font>
      <b/>
      <sz val="58"/>
      <color rgb="FFFF0000"/>
      <name val="Arial Narrow"/>
      <family val="2"/>
    </font>
    <font>
      <b/>
      <sz val="58"/>
      <color rgb="FF00B050"/>
      <name val="Arial Narrow"/>
      <family val="2"/>
    </font>
    <font>
      <b/>
      <sz val="22"/>
      <name val="Arial Narrow"/>
      <family val="2"/>
    </font>
    <font>
      <b/>
      <sz val="22"/>
      <color rgb="FFFF0000"/>
      <name val="Arial Narrow"/>
      <family val="2"/>
    </font>
    <font>
      <b/>
      <sz val="16"/>
      <name val="Arial"/>
      <family val="2"/>
    </font>
    <font>
      <b/>
      <sz val="26"/>
      <color rgb="FF0000FF"/>
      <name val="Arial Narrow"/>
      <family val="2"/>
    </font>
    <font>
      <b/>
      <sz val="36"/>
      <color rgb="FF0000FF"/>
      <name val="Arial Narrow"/>
      <family val="2"/>
    </font>
    <font>
      <b/>
      <sz val="20"/>
      <color rgb="FF0000FF"/>
      <name val="Arial Narrow"/>
      <family val="2"/>
    </font>
    <font>
      <b/>
      <sz val="14"/>
      <color theme="0"/>
      <name val="Arial Narrow"/>
      <family val="2"/>
    </font>
    <font>
      <b/>
      <sz val="40"/>
      <color rgb="FFFF0000"/>
      <name val="Courier New"/>
      <family val="1"/>
    </font>
    <font>
      <b/>
      <sz val="40"/>
      <color rgb="FF0000FF"/>
      <name val="Courier New"/>
      <family val="1"/>
    </font>
    <font>
      <b/>
      <sz val="40"/>
      <name val="Courier New"/>
      <family val="1"/>
    </font>
    <font>
      <b/>
      <sz val="40"/>
      <color rgb="FF00B050"/>
      <name val="Courier New"/>
      <family val="1"/>
    </font>
    <font>
      <sz val="1"/>
      <name val="Arial Narrow"/>
      <family val="2"/>
    </font>
    <font>
      <b/>
      <sz val="18"/>
      <color rgb="FF00B050"/>
      <name val="Courier New"/>
      <family val="1"/>
    </font>
    <font>
      <b/>
      <sz val="16"/>
      <color rgb="FF0000FF"/>
      <name val="Arial"/>
      <family val="2"/>
    </font>
    <font>
      <b/>
      <sz val="14"/>
      <color rgb="FFFFFF00"/>
      <name val="Arial"/>
      <family val="2"/>
    </font>
    <font>
      <b/>
      <sz val="14"/>
      <color rgb="FFFFFF00"/>
      <name val="Courier New"/>
      <family val="1"/>
    </font>
    <font>
      <b/>
      <sz val="14"/>
      <color rgb="FFC00000"/>
      <name val="Arial Narrow"/>
      <family val="2"/>
    </font>
    <font>
      <b/>
      <sz val="30"/>
      <color rgb="FFFF0000"/>
      <name val="Arial Narrow"/>
      <family val="2"/>
    </font>
    <font>
      <sz val="18"/>
      <name val="Arial Narrow"/>
      <family val="2"/>
    </font>
    <font>
      <b/>
      <sz val="24"/>
      <color rgb="FF00B050"/>
      <name val="Arial Narrow"/>
      <family val="2"/>
    </font>
    <font>
      <b/>
      <sz val="24"/>
      <color rgb="FFFF0000"/>
      <name val="Arial Narrow"/>
      <family val="2"/>
    </font>
    <font>
      <b/>
      <sz val="24"/>
      <name val="Arial Narrow"/>
      <family val="2"/>
    </font>
    <font>
      <b/>
      <sz val="24"/>
      <color rgb="FF0000FF"/>
      <name val="Arial Narrow"/>
      <family val="2"/>
    </font>
    <font>
      <b/>
      <sz val="17"/>
      <color rgb="FFFF0000"/>
      <name val="Arial Narrow"/>
      <family val="2"/>
    </font>
    <font>
      <b/>
      <sz val="17"/>
      <color rgb="FF00B050"/>
      <name val="Arial Narrow"/>
      <family val="2"/>
    </font>
    <font>
      <b/>
      <sz val="14"/>
      <color indexed="12"/>
      <name val="Arial Narrow"/>
      <family val="2"/>
    </font>
    <font>
      <b/>
      <sz val="14"/>
      <color indexed="10"/>
      <name val="Arial Narrow"/>
      <family val="2"/>
    </font>
    <font>
      <b/>
      <sz val="23"/>
      <color rgb="FF0000FF"/>
      <name val="Arial"/>
      <family val="2"/>
    </font>
    <font>
      <b/>
      <sz val="20"/>
      <color rgb="FF0000FF"/>
      <name val="Arial"/>
      <family val="2"/>
    </font>
    <font>
      <b/>
      <sz val="20"/>
      <color rgb="FFFF0000"/>
      <name val="Arial"/>
      <family val="2"/>
    </font>
    <font>
      <b/>
      <sz val="20"/>
      <color rgb="FFFF0000"/>
      <name val="Arial Narrow"/>
      <family val="2"/>
    </font>
    <font>
      <b/>
      <sz val="20"/>
      <color rgb="FF00B050"/>
      <name val="Arial Narrow"/>
      <family val="2"/>
    </font>
    <font>
      <b/>
      <sz val="20"/>
      <name val="Arial Narrow"/>
      <family val="2"/>
    </font>
    <font>
      <b/>
      <sz val="20"/>
      <color rgb="FFEDFFB9"/>
      <name val="Arial Narrow"/>
      <family val="2"/>
    </font>
    <font>
      <b/>
      <sz val="20"/>
      <color rgb="FF0000FF"/>
      <name val="Courier New"/>
      <family val="1"/>
    </font>
    <font>
      <b/>
      <sz val="20"/>
      <color theme="1"/>
      <name val="Courier New"/>
      <family val="1"/>
    </font>
    <font>
      <b/>
      <sz val="20"/>
      <color rgb="FF00B050"/>
      <name val="Courier New"/>
      <family val="1"/>
    </font>
    <font>
      <b/>
      <sz val="20"/>
      <color rgb="FFFF0000"/>
      <name val="Courier New"/>
      <family val="1"/>
    </font>
    <font>
      <b/>
      <sz val="16"/>
      <name val="Courier New"/>
      <family val="1"/>
    </font>
    <font>
      <b/>
      <sz val="16"/>
      <color rgb="FF00B050"/>
      <name val="Courier New"/>
      <family val="1"/>
    </font>
  </fonts>
  <fills count="1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8EA"/>
        <bgColor indexed="64"/>
      </patternFill>
    </fill>
    <fill>
      <patternFill patternType="solid">
        <fgColor rgb="FFE6FFFB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EDFFB9"/>
        <bgColor indexed="64"/>
      </patternFill>
    </fill>
    <fill>
      <patternFill patternType="solid">
        <fgColor rgb="FFFEEAFF"/>
        <bgColor indexed="64"/>
      </patternFill>
    </fill>
    <fill>
      <patternFill patternType="solid">
        <fgColor theme="0" tint="-4.9989318521683403E-2"/>
        <bgColor rgb="FF000000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FF"/>
      </left>
      <right style="medium">
        <color rgb="FF0000FF"/>
      </right>
      <top/>
      <bottom style="medium">
        <color rgb="FF0000FF"/>
      </bottom>
      <diagonal/>
    </border>
    <border>
      <left style="medium">
        <color rgb="FF0000FF"/>
      </left>
      <right style="medium">
        <color rgb="FF0000FF"/>
      </right>
      <top/>
      <bottom/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/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 style="medium">
        <color rgb="FF0000FF"/>
      </bottom>
      <diagonal/>
    </border>
    <border>
      <left style="thick">
        <color rgb="FF0000FF"/>
      </left>
      <right style="thick">
        <color rgb="FF0000FF"/>
      </right>
      <top style="thick">
        <color rgb="FF0000FF"/>
      </top>
      <bottom/>
      <diagonal/>
    </border>
    <border>
      <left style="thick">
        <color rgb="FF0000FF"/>
      </left>
      <right style="thick">
        <color rgb="FF0000FF"/>
      </right>
      <top/>
      <bottom/>
      <diagonal/>
    </border>
    <border>
      <left style="thick">
        <color rgb="FF00B050"/>
      </left>
      <right style="thick">
        <color rgb="FF00B050"/>
      </right>
      <top/>
      <bottom/>
      <diagonal/>
    </border>
    <border>
      <left style="thick">
        <color rgb="FF00B050"/>
      </left>
      <right style="thick">
        <color rgb="FF00B050"/>
      </right>
      <top/>
      <bottom style="thick">
        <color rgb="FF00B050"/>
      </bottom>
      <diagonal/>
    </border>
    <border>
      <left style="thick">
        <color rgb="FF00B050"/>
      </left>
      <right style="thick">
        <color rgb="FF00B050"/>
      </right>
      <top style="thick">
        <color rgb="FF00B050"/>
      </top>
      <bottom/>
      <diagonal/>
    </border>
    <border diagonalUp="1" diagonalDown="1">
      <left style="thin">
        <color indexed="64"/>
      </left>
      <right style="thin">
        <color indexed="64"/>
      </right>
      <top/>
      <bottom/>
      <diagonal style="medium">
        <color rgb="FF00B050"/>
      </diagonal>
    </border>
    <border>
      <left style="thick">
        <color rgb="FF0000FF"/>
      </left>
      <right style="thick">
        <color rgb="FF0000FF"/>
      </right>
      <top/>
      <bottom style="thick">
        <color rgb="FF0000FF"/>
      </bottom>
      <diagonal/>
    </border>
    <border>
      <left style="thin">
        <color indexed="64"/>
      </left>
      <right style="thick">
        <color rgb="FF0000FF"/>
      </right>
      <top style="thin">
        <color indexed="64"/>
      </top>
      <bottom/>
      <diagonal/>
    </border>
    <border>
      <left style="thin">
        <color indexed="64"/>
      </left>
      <right style="thick">
        <color rgb="FF0000FF"/>
      </right>
      <top/>
      <bottom/>
      <diagonal/>
    </border>
    <border>
      <left style="thick">
        <color rgb="FF0000FF"/>
      </left>
      <right style="thin">
        <color auto="1"/>
      </right>
      <top style="thin">
        <color indexed="64"/>
      </top>
      <bottom/>
      <diagonal/>
    </border>
    <border>
      <left style="thick">
        <color rgb="FF0000FF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 style="medium">
        <color rgb="FFFF0000"/>
      </right>
      <top/>
      <bottom/>
      <diagonal/>
    </border>
    <border>
      <left style="medium">
        <color rgb="FFFF0000"/>
      </left>
      <right style="medium">
        <color rgb="FFFF0000"/>
      </right>
      <top/>
      <bottom style="medium">
        <color rgb="FFFF0000"/>
      </bottom>
      <diagonal/>
    </border>
  </borders>
  <cellStyleXfs count="2">
    <xf numFmtId="0" fontId="0" fillId="0" borderId="0"/>
    <xf numFmtId="0" fontId="1" fillId="0" borderId="0"/>
  </cellStyleXfs>
  <cellXfs count="594">
    <xf numFmtId="0" fontId="0" fillId="0" borderId="0" xfId="0"/>
    <xf numFmtId="37" fontId="2" fillId="0" borderId="0" xfId="1" applyNumberFormat="1" applyFont="1" applyAlignment="1">
      <alignment horizontal="left" vertical="center"/>
    </xf>
    <xf numFmtId="37" fontId="2" fillId="2" borderId="4" xfId="1" applyNumberFormat="1" applyFont="1" applyFill="1" applyBorder="1" applyAlignment="1">
      <alignment horizontal="right" vertical="center"/>
    </xf>
    <xf numFmtId="37" fontId="2" fillId="0" borderId="5" xfId="1" applyNumberFormat="1" applyFont="1" applyBorder="1" applyAlignment="1">
      <alignment vertical="center"/>
    </xf>
    <xf numFmtId="37" fontId="2" fillId="0" borderId="3" xfId="1" applyNumberFormat="1" applyFont="1" applyBorder="1" applyAlignment="1">
      <alignment vertical="center"/>
    </xf>
    <xf numFmtId="37" fontId="2" fillId="0" borderId="4" xfId="1" applyNumberFormat="1" applyFont="1" applyBorder="1" applyAlignment="1">
      <alignment vertical="center"/>
    </xf>
    <xf numFmtId="37" fontId="2" fillId="0" borderId="1" xfId="1" applyNumberFormat="1" applyFont="1" applyBorder="1" applyAlignment="1">
      <alignment vertical="center"/>
    </xf>
    <xf numFmtId="37" fontId="6" fillId="2" borderId="4" xfId="1" applyNumberFormat="1" applyFont="1" applyFill="1" applyBorder="1" applyAlignment="1">
      <alignment horizontal="center" vertical="center"/>
    </xf>
    <xf numFmtId="37" fontId="15" fillId="0" borderId="0" xfId="1" applyNumberFormat="1" applyFont="1" applyAlignment="1">
      <alignment vertical="center"/>
    </xf>
    <xf numFmtId="37" fontId="2" fillId="2" borderId="3" xfId="1" applyNumberFormat="1" applyFont="1" applyFill="1" applyBorder="1" applyAlignment="1">
      <alignment vertical="center"/>
    </xf>
    <xf numFmtId="37" fontId="15" fillId="9" borderId="1" xfId="1" quotePrefix="1" applyNumberFormat="1" applyFont="1" applyFill="1" applyBorder="1" applyAlignment="1">
      <alignment horizontal="center" vertical="center"/>
    </xf>
    <xf numFmtId="37" fontId="15" fillId="9" borderId="1" xfId="1" applyNumberFormat="1" applyFont="1" applyFill="1" applyBorder="1" applyAlignment="1">
      <alignment horizontal="center" vertical="center"/>
    </xf>
    <xf numFmtId="37" fontId="13" fillId="0" borderId="1" xfId="1" applyNumberFormat="1" applyFont="1" applyBorder="1" applyAlignment="1">
      <alignment vertical="center"/>
    </xf>
    <xf numFmtId="37" fontId="6" fillId="0" borderId="1" xfId="1" quotePrefix="1" applyNumberFormat="1" applyFont="1" applyBorder="1" applyAlignment="1">
      <alignment horizontal="center" vertical="center"/>
    </xf>
    <xf numFmtId="37" fontId="6" fillId="0" borderId="3" xfId="1" quotePrefix="1" applyNumberFormat="1" applyFont="1" applyBorder="1" applyAlignment="1">
      <alignment horizontal="center" vertical="center"/>
    </xf>
    <xf numFmtId="37" fontId="6" fillId="0" borderId="4" xfId="1" quotePrefix="1" applyNumberFormat="1" applyFont="1" applyBorder="1" applyAlignment="1">
      <alignment horizontal="center" vertical="center"/>
    </xf>
    <xf numFmtId="37" fontId="2" fillId="2" borderId="3" xfId="1" quotePrefix="1" applyNumberFormat="1" applyFont="1" applyFill="1" applyBorder="1" applyAlignment="1">
      <alignment horizontal="right" vertical="center"/>
    </xf>
    <xf numFmtId="37" fontId="23" fillId="0" borderId="0" xfId="0" applyNumberFormat="1" applyFont="1" applyAlignment="1">
      <alignment vertical="center"/>
    </xf>
    <xf numFmtId="37" fontId="24" fillId="0" borderId="0" xfId="0" applyNumberFormat="1" applyFont="1" applyAlignment="1">
      <alignment vertical="center"/>
    </xf>
    <xf numFmtId="37" fontId="4" fillId="0" borderId="0" xfId="0" applyNumberFormat="1" applyFont="1" applyAlignment="1">
      <alignment vertical="center"/>
    </xf>
    <xf numFmtId="37" fontId="23" fillId="2" borderId="15" xfId="0" applyNumberFormat="1" applyFont="1" applyFill="1" applyBorder="1" applyAlignment="1">
      <alignment vertical="center"/>
    </xf>
    <xf numFmtId="37" fontId="23" fillId="7" borderId="3" xfId="0" applyNumberFormat="1" applyFont="1" applyFill="1" applyBorder="1" applyAlignment="1">
      <alignment vertical="center"/>
    </xf>
    <xf numFmtId="37" fontId="23" fillId="2" borderId="7" xfId="0" applyNumberFormat="1" applyFont="1" applyFill="1" applyBorder="1" applyAlignment="1">
      <alignment horizontal="center" vertical="center"/>
    </xf>
    <xf numFmtId="0" fontId="2" fillId="0" borderId="13" xfId="0" applyFont="1" applyBorder="1" applyAlignment="1">
      <alignment horizontal="right"/>
    </xf>
    <xf numFmtId="0" fontId="2" fillId="0" borderId="0" xfId="0" applyFont="1"/>
    <xf numFmtId="0" fontId="3" fillId="11" borderId="0" xfId="0" applyFont="1" applyFill="1" applyAlignment="1">
      <alignment horizontal="center"/>
    </xf>
    <xf numFmtId="0" fontId="2" fillId="0" borderId="12" xfId="0" applyFont="1" applyBorder="1"/>
    <xf numFmtId="37" fontId="23" fillId="2" borderId="15" xfId="0" applyNumberFormat="1" applyFont="1" applyFill="1" applyBorder="1" applyAlignment="1">
      <alignment horizontal="center" vertical="center"/>
    </xf>
    <xf numFmtId="37" fontId="23" fillId="7" borderId="1" xfId="0" applyNumberFormat="1" applyFont="1" applyFill="1" applyBorder="1" applyAlignment="1">
      <alignment vertical="center"/>
    </xf>
    <xf numFmtId="37" fontId="23" fillId="2" borderId="7" xfId="0" applyNumberFormat="1" applyFont="1" applyFill="1" applyBorder="1" applyAlignment="1">
      <alignment vertical="center"/>
    </xf>
    <xf numFmtId="37" fontId="2" fillId="2" borderId="1" xfId="1" applyNumberFormat="1" applyFont="1" applyFill="1" applyBorder="1" applyAlignment="1">
      <alignment horizontal="center" vertical="center"/>
    </xf>
    <xf numFmtId="37" fontId="2" fillId="0" borderId="0" xfId="0" applyNumberFormat="1" applyFont="1"/>
    <xf numFmtId="37" fontId="23" fillId="0" borderId="4" xfId="0" applyNumberFormat="1" applyFont="1" applyBorder="1" applyAlignment="1">
      <alignment vertical="center"/>
    </xf>
    <xf numFmtId="37" fontId="23" fillId="0" borderId="1" xfId="0" applyNumberFormat="1" applyFont="1" applyBorder="1" applyAlignment="1">
      <alignment vertical="center"/>
    </xf>
    <xf numFmtId="37" fontId="23" fillId="7" borderId="4" xfId="0" applyNumberFormat="1" applyFont="1" applyFill="1" applyBorder="1" applyAlignment="1">
      <alignment vertical="center"/>
    </xf>
    <xf numFmtId="37" fontId="23" fillId="0" borderId="0" xfId="0" applyNumberFormat="1" applyFont="1" applyAlignment="1">
      <alignment horizontal="center" vertical="center"/>
    </xf>
    <xf numFmtId="37" fontId="23" fillId="3" borderId="1" xfId="0" applyNumberFormat="1" applyFont="1" applyFill="1" applyBorder="1" applyAlignment="1">
      <alignment vertical="center"/>
    </xf>
    <xf numFmtId="37" fontId="3" fillId="11" borderId="0" xfId="0" applyNumberFormat="1" applyFont="1" applyFill="1" applyAlignment="1">
      <alignment horizontal="center" vertical="center"/>
    </xf>
    <xf numFmtId="37" fontId="2" fillId="0" borderId="4" xfId="0" applyNumberFormat="1" applyFont="1" applyBorder="1" applyAlignment="1">
      <alignment vertical="center"/>
    </xf>
    <xf numFmtId="37" fontId="3" fillId="11" borderId="0" xfId="0" quotePrefix="1" applyNumberFormat="1" applyFont="1" applyFill="1" applyAlignment="1">
      <alignment horizontal="center" vertical="center"/>
    </xf>
    <xf numFmtId="37" fontId="25" fillId="0" borderId="0" xfId="0" applyNumberFormat="1" applyFont="1" applyAlignment="1">
      <alignment horizontal="center" vertical="center"/>
    </xf>
    <xf numFmtId="37" fontId="23" fillId="0" borderId="3" xfId="0" applyNumberFormat="1" applyFont="1" applyBorder="1" applyAlignment="1">
      <alignment vertical="center"/>
    </xf>
    <xf numFmtId="37" fontId="23" fillId="12" borderId="3" xfId="0" applyNumberFormat="1" applyFont="1" applyFill="1" applyBorder="1" applyAlignment="1">
      <alignment vertical="center"/>
    </xf>
    <xf numFmtId="37" fontId="26" fillId="0" borderId="3" xfId="0" applyNumberFormat="1" applyFont="1" applyBorder="1" applyAlignment="1">
      <alignment vertical="center"/>
    </xf>
    <xf numFmtId="37" fontId="23" fillId="8" borderId="3" xfId="0" applyNumberFormat="1" applyFont="1" applyFill="1" applyBorder="1" applyAlignment="1">
      <alignment vertical="center"/>
    </xf>
    <xf numFmtId="37" fontId="3" fillId="10" borderId="1" xfId="0" applyNumberFormat="1" applyFont="1" applyFill="1" applyBorder="1" applyAlignment="1">
      <alignment horizontal="center" vertical="center"/>
    </xf>
    <xf numFmtId="37" fontId="23" fillId="9" borderId="4" xfId="0" applyNumberFormat="1" applyFont="1" applyFill="1" applyBorder="1" applyAlignment="1">
      <alignment vertical="center"/>
    </xf>
    <xf numFmtId="37" fontId="23" fillId="0" borderId="5" xfId="0" applyNumberFormat="1" applyFont="1" applyBorder="1" applyAlignment="1">
      <alignment vertical="center"/>
    </xf>
    <xf numFmtId="37" fontId="23" fillId="7" borderId="5" xfId="0" applyNumberFormat="1" applyFont="1" applyFill="1" applyBorder="1" applyAlignment="1">
      <alignment vertical="center"/>
    </xf>
    <xf numFmtId="37" fontId="23" fillId="3" borderId="5" xfId="0" applyNumberFormat="1" applyFont="1" applyFill="1" applyBorder="1" applyAlignment="1">
      <alignment vertical="center"/>
    </xf>
    <xf numFmtId="37" fontId="9" fillId="0" borderId="0" xfId="1" applyNumberFormat="1" applyFont="1" applyAlignment="1">
      <alignment vertical="center"/>
    </xf>
    <xf numFmtId="37" fontId="3" fillId="11" borderId="4" xfId="0" applyNumberFormat="1" applyFont="1" applyFill="1" applyBorder="1" applyAlignment="1">
      <alignment vertical="center"/>
    </xf>
    <xf numFmtId="37" fontId="23" fillId="2" borderId="8" xfId="0" applyNumberFormat="1" applyFont="1" applyFill="1" applyBorder="1" applyAlignment="1">
      <alignment horizontal="center" vertical="center"/>
    </xf>
    <xf numFmtId="37" fontId="3" fillId="11" borderId="5" xfId="0" applyNumberFormat="1" applyFont="1" applyFill="1" applyBorder="1" applyAlignment="1">
      <alignment vertical="center"/>
    </xf>
    <xf numFmtId="37" fontId="6" fillId="0" borderId="0" xfId="0" quotePrefix="1" applyNumberFormat="1" applyFont="1" applyAlignment="1">
      <alignment vertical="center"/>
    </xf>
    <xf numFmtId="37" fontId="27" fillId="0" borderId="0" xfId="0" applyNumberFormat="1" applyFont="1" applyAlignment="1">
      <alignment vertical="center"/>
    </xf>
    <xf numFmtId="37" fontId="23" fillId="4" borderId="1" xfId="0" applyNumberFormat="1" applyFont="1" applyFill="1" applyBorder="1" applyAlignment="1">
      <alignment vertical="center"/>
    </xf>
    <xf numFmtId="37" fontId="23" fillId="0" borderId="15" xfId="0" applyNumberFormat="1" applyFont="1" applyBorder="1" applyAlignment="1">
      <alignment vertical="center"/>
    </xf>
    <xf numFmtId="37" fontId="23" fillId="0" borderId="7" xfId="0" applyNumberFormat="1" applyFont="1" applyBorder="1" applyAlignment="1">
      <alignment vertical="center"/>
    </xf>
    <xf numFmtId="37" fontId="23" fillId="0" borderId="11" xfId="0" applyNumberFormat="1" applyFont="1" applyBorder="1" applyAlignment="1">
      <alignment vertical="center"/>
    </xf>
    <xf numFmtId="37" fontId="23" fillId="0" borderId="6" xfId="0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37" fontId="23" fillId="0" borderId="13" xfId="0" applyNumberFormat="1" applyFont="1" applyBorder="1" applyAlignment="1">
      <alignment vertical="center"/>
    </xf>
    <xf numFmtId="37" fontId="23" fillId="0" borderId="12" xfId="0" applyNumberFormat="1" applyFont="1" applyBorder="1" applyAlignment="1">
      <alignment vertical="center"/>
    </xf>
    <xf numFmtId="37" fontId="3" fillId="5" borderId="3" xfId="0" applyNumberFormat="1" applyFont="1" applyFill="1" applyBorder="1" applyAlignment="1">
      <alignment vertical="center"/>
    </xf>
    <xf numFmtId="37" fontId="2" fillId="0" borderId="0" xfId="0" applyNumberFormat="1" applyFont="1" applyAlignment="1">
      <alignment vertical="center"/>
    </xf>
    <xf numFmtId="37" fontId="2" fillId="0" borderId="3" xfId="0" applyNumberFormat="1" applyFont="1" applyBorder="1" applyAlignment="1">
      <alignment vertical="center"/>
    </xf>
    <xf numFmtId="49" fontId="12" fillId="8" borderId="4" xfId="1" applyNumberFormat="1" applyFont="1" applyFill="1" applyBorder="1" applyAlignment="1">
      <alignment horizontal="left" vertical="center"/>
    </xf>
    <xf numFmtId="37" fontId="3" fillId="11" borderId="1" xfId="0" applyNumberFormat="1" applyFont="1" applyFill="1" applyBorder="1" applyAlignment="1">
      <alignment vertical="center"/>
    </xf>
    <xf numFmtId="0" fontId="35" fillId="0" borderId="0" xfId="0" applyFont="1" applyAlignment="1">
      <alignment vertical="center"/>
    </xf>
    <xf numFmtId="37" fontId="4" fillId="0" borderId="0" xfId="0" applyNumberFormat="1" applyFont="1" applyAlignment="1">
      <alignment vertical="center" wrapText="1"/>
    </xf>
    <xf numFmtId="37" fontId="4" fillId="0" borderId="2" xfId="0" applyNumberFormat="1" applyFont="1" applyBorder="1" applyAlignment="1">
      <alignment vertical="center" wrapText="1"/>
    </xf>
    <xf numFmtId="37" fontId="23" fillId="2" borderId="10" xfId="0" applyNumberFormat="1" applyFont="1" applyFill="1" applyBorder="1" applyAlignment="1">
      <alignment vertical="center"/>
    </xf>
    <xf numFmtId="37" fontId="37" fillId="0" borderId="0" xfId="0" applyNumberFormat="1" applyFont="1" applyAlignment="1">
      <alignment vertical="center"/>
    </xf>
    <xf numFmtId="37" fontId="37" fillId="0" borderId="0" xfId="0" applyNumberFormat="1" applyFont="1" applyAlignment="1">
      <alignment horizontal="center" vertical="center"/>
    </xf>
    <xf numFmtId="37" fontId="14" fillId="0" borderId="0" xfId="0" applyNumberFormat="1" applyFont="1" applyAlignment="1">
      <alignment vertical="center"/>
    </xf>
    <xf numFmtId="37" fontId="23" fillId="7" borderId="13" xfId="0" applyNumberFormat="1" applyFont="1" applyFill="1" applyBorder="1" applyAlignment="1">
      <alignment vertical="center"/>
    </xf>
    <xf numFmtId="37" fontId="23" fillId="9" borderId="19" xfId="0" applyNumberFormat="1" applyFont="1" applyFill="1" applyBorder="1" applyAlignment="1">
      <alignment vertical="center"/>
    </xf>
    <xf numFmtId="37" fontId="4" fillId="9" borderId="19" xfId="0" applyNumberFormat="1" applyFont="1" applyFill="1" applyBorder="1" applyAlignment="1">
      <alignment horizontal="center" vertical="center"/>
    </xf>
    <xf numFmtId="37" fontId="23" fillId="7" borderId="12" xfId="0" applyNumberFormat="1" applyFont="1" applyFill="1" applyBorder="1" applyAlignment="1">
      <alignment vertical="center"/>
    </xf>
    <xf numFmtId="37" fontId="3" fillId="10" borderId="4" xfId="0" applyNumberFormat="1" applyFont="1" applyFill="1" applyBorder="1" applyAlignment="1">
      <alignment vertical="center"/>
    </xf>
    <xf numFmtId="37" fontId="3" fillId="10" borderId="5" xfId="0" applyNumberFormat="1" applyFont="1" applyFill="1" applyBorder="1" applyAlignment="1">
      <alignment vertical="center"/>
    </xf>
    <xf numFmtId="37" fontId="3" fillId="5" borderId="0" xfId="0" applyNumberFormat="1" applyFont="1" applyFill="1" applyAlignment="1">
      <alignment horizontal="center" vertical="center"/>
    </xf>
    <xf numFmtId="37" fontId="16" fillId="12" borderId="3" xfId="0" applyNumberFormat="1" applyFont="1" applyFill="1" applyBorder="1" applyAlignment="1">
      <alignment vertical="center"/>
    </xf>
    <xf numFmtId="37" fontId="24" fillId="0" borderId="0" xfId="0" applyNumberFormat="1" applyFont="1" applyAlignment="1">
      <alignment horizontal="center" vertical="center"/>
    </xf>
    <xf numFmtId="37" fontId="16" fillId="0" borderId="0" xfId="0" applyNumberFormat="1" applyFont="1" applyAlignment="1">
      <alignment horizontal="center" vertical="center"/>
    </xf>
    <xf numFmtId="37" fontId="23" fillId="2" borderId="0" xfId="0" applyNumberFormat="1" applyFont="1" applyFill="1" applyAlignment="1">
      <alignment horizontal="center" vertical="center"/>
    </xf>
    <xf numFmtId="37" fontId="23" fillId="7" borderId="0" xfId="0" applyNumberFormat="1" applyFont="1" applyFill="1" applyAlignment="1">
      <alignment vertical="center"/>
    </xf>
    <xf numFmtId="37" fontId="23" fillId="2" borderId="0" xfId="0" applyNumberFormat="1" applyFont="1" applyFill="1" applyAlignment="1">
      <alignment vertical="center"/>
    </xf>
    <xf numFmtId="37" fontId="3" fillId="5" borderId="4" xfId="0" applyNumberFormat="1" applyFont="1" applyFill="1" applyBorder="1" applyAlignment="1">
      <alignment vertical="center"/>
    </xf>
    <xf numFmtId="37" fontId="46" fillId="5" borderId="4" xfId="0" applyNumberFormat="1" applyFont="1" applyFill="1" applyBorder="1" applyAlignment="1">
      <alignment vertical="center"/>
    </xf>
    <xf numFmtId="37" fontId="3" fillId="5" borderId="4" xfId="0" quotePrefix="1" applyNumberFormat="1" applyFont="1" applyFill="1" applyBorder="1" applyAlignment="1">
      <alignment horizontal="center" vertical="center"/>
    </xf>
    <xf numFmtId="37" fontId="13" fillId="0" borderId="0" xfId="0" applyNumberFormat="1" applyFont="1" applyAlignment="1">
      <alignment vertical="center"/>
    </xf>
    <xf numFmtId="37" fontId="13" fillId="0" borderId="3" xfId="0" applyNumberFormat="1" applyFont="1" applyBorder="1" applyAlignment="1">
      <alignment vertical="center"/>
    </xf>
    <xf numFmtId="37" fontId="2" fillId="0" borderId="12" xfId="1" applyNumberFormat="1" applyFont="1" applyBorder="1" applyAlignment="1">
      <alignment vertical="center"/>
    </xf>
    <xf numFmtId="37" fontId="2" fillId="0" borderId="6" xfId="1" applyNumberFormat="1" applyFont="1" applyBorder="1" applyAlignment="1">
      <alignment vertical="center"/>
    </xf>
    <xf numFmtId="37" fontId="4" fillId="3" borderId="3" xfId="0" applyNumberFormat="1" applyFont="1" applyFill="1" applyBorder="1" applyAlignment="1">
      <alignment vertical="center"/>
    </xf>
    <xf numFmtId="37" fontId="2" fillId="0" borderId="13" xfId="1" applyNumberFormat="1" applyFont="1" applyBorder="1" applyAlignment="1">
      <alignment vertical="center"/>
    </xf>
    <xf numFmtId="37" fontId="52" fillId="12" borderId="0" xfId="0" applyNumberFormat="1" applyFont="1" applyFill="1" applyAlignment="1">
      <alignment horizontal="center" vertical="center"/>
    </xf>
    <xf numFmtId="37" fontId="53" fillId="12" borderId="0" xfId="0" applyNumberFormat="1" applyFont="1" applyFill="1" applyAlignment="1">
      <alignment horizontal="center" vertical="center"/>
    </xf>
    <xf numFmtId="37" fontId="53" fillId="0" borderId="0" xfId="0" applyNumberFormat="1" applyFont="1" applyAlignment="1">
      <alignment vertical="center"/>
    </xf>
    <xf numFmtId="37" fontId="54" fillId="0" borderId="0" xfId="0" applyNumberFormat="1" applyFont="1" applyAlignment="1">
      <alignment vertical="center"/>
    </xf>
    <xf numFmtId="37" fontId="55" fillId="12" borderId="0" xfId="0" applyNumberFormat="1" applyFont="1" applyFill="1" applyAlignment="1">
      <alignment horizontal="center" vertical="center"/>
    </xf>
    <xf numFmtId="37" fontId="40" fillId="7" borderId="0" xfId="0" applyNumberFormat="1" applyFont="1" applyFill="1" applyAlignment="1">
      <alignment horizontal="center" vertical="center"/>
    </xf>
    <xf numFmtId="3" fontId="33" fillId="0" borderId="0" xfId="1" applyNumberFormat="1" applyFont="1" applyAlignment="1">
      <alignment horizontal="center" vertical="center"/>
    </xf>
    <xf numFmtId="3" fontId="4" fillId="3" borderId="4" xfId="1" applyNumberFormat="1" applyFont="1" applyFill="1" applyBorder="1" applyAlignment="1">
      <alignment horizontal="center" vertical="center"/>
    </xf>
    <xf numFmtId="3" fontId="4" fillId="0" borderId="4" xfId="1" applyNumberFormat="1" applyFont="1" applyBorder="1" applyAlignment="1">
      <alignment horizontal="center" vertical="center"/>
    </xf>
    <xf numFmtId="3" fontId="67" fillId="10" borderId="4" xfId="1" applyNumberFormat="1" applyFont="1" applyFill="1" applyBorder="1" applyAlignment="1">
      <alignment horizontal="center" vertical="center"/>
    </xf>
    <xf numFmtId="37" fontId="15" fillId="9" borderId="7" xfId="1" quotePrefix="1" applyNumberFormat="1" applyFont="1" applyFill="1" applyBorder="1" applyAlignment="1">
      <alignment horizontal="center" vertical="center"/>
    </xf>
    <xf numFmtId="3" fontId="4" fillId="0" borderId="5" xfId="1" applyNumberFormat="1" applyFont="1" applyBorder="1" applyAlignment="1">
      <alignment horizontal="center" vertical="center"/>
    </xf>
    <xf numFmtId="3" fontId="4" fillId="0" borderId="3" xfId="1" applyNumberFormat="1" applyFont="1" applyBorder="1" applyAlignment="1">
      <alignment horizontal="center" vertical="center"/>
    </xf>
    <xf numFmtId="3" fontId="67" fillId="10" borderId="3" xfId="1" applyNumberFormat="1" applyFont="1" applyFill="1" applyBorder="1" applyAlignment="1">
      <alignment horizontal="center" vertical="center"/>
    </xf>
    <xf numFmtId="37" fontId="12" fillId="9" borderId="18" xfId="0" applyNumberFormat="1" applyFont="1" applyFill="1" applyBorder="1" applyAlignment="1">
      <alignment horizontal="center" vertical="center"/>
    </xf>
    <xf numFmtId="37" fontId="12" fillId="9" borderId="17" xfId="0" applyNumberFormat="1" applyFont="1" applyFill="1" applyBorder="1" applyAlignment="1">
      <alignment horizontal="center" vertical="center"/>
    </xf>
    <xf numFmtId="37" fontId="12" fillId="9" borderId="16" xfId="0" applyNumberFormat="1" applyFont="1" applyFill="1" applyBorder="1" applyAlignment="1">
      <alignment horizontal="center" vertical="center"/>
    </xf>
    <xf numFmtId="37" fontId="72" fillId="0" borderId="1" xfId="1" applyNumberFormat="1" applyFont="1" applyBorder="1" applyAlignment="1">
      <alignment horizontal="center" vertical="center"/>
    </xf>
    <xf numFmtId="37" fontId="72" fillId="0" borderId="0" xfId="1" applyNumberFormat="1" applyFont="1" applyAlignment="1">
      <alignment horizontal="center" vertical="center"/>
    </xf>
    <xf numFmtId="37" fontId="72" fillId="0" borderId="0" xfId="0" applyNumberFormat="1" applyFont="1" applyAlignment="1">
      <alignment horizontal="center" vertical="center"/>
    </xf>
    <xf numFmtId="37" fontId="3" fillId="5" borderId="3" xfId="1" applyNumberFormat="1" applyFont="1" applyFill="1" applyBorder="1" applyAlignment="1">
      <alignment vertical="center"/>
    </xf>
    <xf numFmtId="37" fontId="2" fillId="2" borderId="12" xfId="1" quotePrefix="1" applyNumberFormat="1" applyFont="1" applyFill="1" applyBorder="1" applyAlignment="1">
      <alignment horizontal="right" vertical="center"/>
    </xf>
    <xf numFmtId="37" fontId="13" fillId="0" borderId="4" xfId="1" applyNumberFormat="1" applyFont="1" applyBorder="1" applyAlignment="1">
      <alignment vertical="center"/>
    </xf>
    <xf numFmtId="37" fontId="13" fillId="0" borderId="3" xfId="1" applyNumberFormat="1" applyFont="1" applyBorder="1" applyAlignment="1">
      <alignment vertical="center"/>
    </xf>
    <xf numFmtId="37" fontId="2" fillId="2" borderId="5" xfId="1" applyNumberFormat="1" applyFont="1" applyFill="1" applyBorder="1" applyAlignment="1">
      <alignment vertical="center"/>
    </xf>
    <xf numFmtId="37" fontId="2" fillId="2" borderId="1" xfId="1" applyNumberFormat="1" applyFont="1" applyFill="1" applyBorder="1" applyAlignment="1">
      <alignment horizontal="right" vertical="center"/>
    </xf>
    <xf numFmtId="37" fontId="63" fillId="0" borderId="3" xfId="1" applyNumberFormat="1" applyFont="1" applyBorder="1" applyAlignment="1">
      <alignment horizontal="right" vertical="center" indent="5"/>
    </xf>
    <xf numFmtId="37" fontId="63" fillId="0" borderId="4" xfId="1" applyNumberFormat="1" applyFont="1" applyBorder="1" applyAlignment="1">
      <alignment horizontal="right" vertical="center" indent="5"/>
    </xf>
    <xf numFmtId="37" fontId="42" fillId="5" borderId="1" xfId="1" applyNumberFormat="1" applyFont="1" applyFill="1" applyBorder="1" applyAlignment="1">
      <alignment horizontal="left" vertical="center"/>
    </xf>
    <xf numFmtId="37" fontId="51" fillId="0" borderId="7" xfId="1" applyNumberFormat="1" applyFont="1" applyBorder="1" applyAlignment="1">
      <alignment horizontal="centerContinuous" vertical="center"/>
    </xf>
    <xf numFmtId="37" fontId="51" fillId="0" borderId="14" xfId="1" applyNumberFormat="1" applyFont="1" applyBorder="1" applyAlignment="1">
      <alignment horizontal="centerContinuous" vertical="center"/>
    </xf>
    <xf numFmtId="37" fontId="51" fillId="0" borderId="15" xfId="1" applyNumberFormat="1" applyFont="1" applyBorder="1" applyAlignment="1">
      <alignment horizontal="centerContinuous" vertical="center"/>
    </xf>
    <xf numFmtId="3" fontId="4" fillId="0" borderId="1" xfId="1" applyNumberFormat="1" applyFont="1" applyBorder="1" applyAlignment="1">
      <alignment horizontal="center" vertical="center"/>
    </xf>
    <xf numFmtId="37" fontId="74" fillId="15" borderId="3" xfId="1" applyNumberFormat="1" applyFont="1" applyFill="1" applyBorder="1" applyAlignment="1">
      <alignment horizontal="center" vertical="center"/>
    </xf>
    <xf numFmtId="37" fontId="74" fillId="15" borderId="4" xfId="1" applyNumberFormat="1" applyFont="1" applyFill="1" applyBorder="1" applyAlignment="1">
      <alignment horizontal="center" vertical="center"/>
    </xf>
    <xf numFmtId="37" fontId="76" fillId="11" borderId="5" xfId="1" quotePrefix="1" applyNumberFormat="1" applyFont="1" applyFill="1" applyBorder="1" applyAlignment="1">
      <alignment horizontal="center" vertical="center"/>
    </xf>
    <xf numFmtId="37" fontId="76" fillId="11" borderId="3" xfId="1" quotePrefix="1" applyNumberFormat="1" applyFont="1" applyFill="1" applyBorder="1" applyAlignment="1">
      <alignment horizontal="center" vertical="center"/>
    </xf>
    <xf numFmtId="37" fontId="76" fillId="11" borderId="4" xfId="1" quotePrefix="1" applyNumberFormat="1" applyFont="1" applyFill="1" applyBorder="1" applyAlignment="1">
      <alignment horizontal="center" vertical="center"/>
    </xf>
    <xf numFmtId="37" fontId="2" fillId="0" borderId="11" xfId="1" applyNumberFormat="1" applyFont="1" applyBorder="1" applyAlignment="1">
      <alignment vertical="center"/>
    </xf>
    <xf numFmtId="37" fontId="13" fillId="14" borderId="18" xfId="1" applyNumberFormat="1" applyFont="1" applyFill="1" applyBorder="1" applyAlignment="1">
      <alignment vertical="center"/>
    </xf>
    <xf numFmtId="37" fontId="13" fillId="14" borderId="16" xfId="1" applyNumberFormat="1" applyFont="1" applyFill="1" applyBorder="1" applyAlignment="1">
      <alignment vertical="center"/>
    </xf>
    <xf numFmtId="37" fontId="63" fillId="0" borderId="3" xfId="1" applyNumberFormat="1" applyFont="1" applyBorder="1" applyAlignment="1">
      <alignment horizontal="right" vertical="center" indent="1"/>
    </xf>
    <xf numFmtId="37" fontId="63" fillId="0" borderId="4" xfId="1" applyNumberFormat="1" applyFont="1" applyBorder="1" applyAlignment="1">
      <alignment horizontal="right" vertical="center" indent="1"/>
    </xf>
    <xf numFmtId="37" fontId="2" fillId="0" borderId="0" xfId="1" applyNumberFormat="1" applyFont="1" applyAlignment="1" applyProtection="1">
      <alignment horizontal="left" vertical="center"/>
      <protection locked="0"/>
    </xf>
    <xf numFmtId="37" fontId="2" fillId="4" borderId="1" xfId="1" applyNumberFormat="1" applyFont="1" applyFill="1" applyBorder="1" applyAlignment="1" applyProtection="1">
      <alignment horizontal="center" vertical="center"/>
      <protection locked="0"/>
    </xf>
    <xf numFmtId="37" fontId="2" fillId="4" borderId="1" xfId="1" quotePrefix="1" applyNumberFormat="1" applyFont="1" applyFill="1" applyBorder="1" applyAlignment="1" applyProtection="1">
      <alignment horizontal="center" vertical="center"/>
      <protection locked="0"/>
    </xf>
    <xf numFmtId="37" fontId="2" fillId="0" borderId="0" xfId="1" applyNumberFormat="1" applyFont="1" applyAlignment="1" applyProtection="1">
      <alignment vertical="center"/>
      <protection locked="0"/>
    </xf>
    <xf numFmtId="37" fontId="2" fillId="4" borderId="5" xfId="1" quotePrefix="1" applyNumberFormat="1" applyFont="1" applyFill="1" applyBorder="1" applyAlignment="1" applyProtection="1">
      <alignment horizontal="center" vertical="center"/>
      <protection locked="0"/>
    </xf>
    <xf numFmtId="3" fontId="2" fillId="0" borderId="0" xfId="1" applyNumberFormat="1" applyFont="1" applyAlignment="1" applyProtection="1">
      <alignment horizontal="center" vertical="center"/>
      <protection locked="0"/>
    </xf>
    <xf numFmtId="37" fontId="2" fillId="0" borderId="0" xfId="1" applyNumberFormat="1" applyFont="1" applyAlignment="1" applyProtection="1">
      <alignment horizontal="center" vertical="center"/>
      <protection locked="0"/>
    </xf>
    <xf numFmtId="3" fontId="6" fillId="2" borderId="5" xfId="1" applyNumberFormat="1" applyFont="1" applyFill="1" applyBorder="1" applyAlignment="1" applyProtection="1">
      <alignment horizontal="center" vertical="center"/>
      <protection locked="0"/>
    </xf>
    <xf numFmtId="37" fontId="2" fillId="9" borderId="5" xfId="1" applyNumberFormat="1" applyFont="1" applyFill="1" applyBorder="1" applyAlignment="1" applyProtection="1">
      <alignment horizontal="right" vertical="center"/>
      <protection locked="0"/>
    </xf>
    <xf numFmtId="37" fontId="2" fillId="9" borderId="5" xfId="1" quotePrefix="1" applyNumberFormat="1" applyFont="1" applyFill="1" applyBorder="1" applyAlignment="1" applyProtection="1">
      <alignment horizontal="right" vertical="center"/>
      <protection locked="0"/>
    </xf>
    <xf numFmtId="37" fontId="2" fillId="2" borderId="5" xfId="1" applyNumberFormat="1" applyFont="1" applyFill="1" applyBorder="1" applyAlignment="1" applyProtection="1">
      <alignment horizontal="right" vertical="center"/>
      <protection locked="0"/>
    </xf>
    <xf numFmtId="37" fontId="3" fillId="5" borderId="31" xfId="1" applyNumberFormat="1" applyFont="1" applyFill="1" applyBorder="1" applyAlignment="1" applyProtection="1">
      <alignment horizontal="right" vertical="center"/>
      <protection locked="0"/>
    </xf>
    <xf numFmtId="37" fontId="3" fillId="7" borderId="0" xfId="1" applyNumberFormat="1" applyFont="1" applyFill="1" applyAlignment="1" applyProtection="1">
      <alignment horizontal="center" vertical="center"/>
      <protection locked="0"/>
    </xf>
    <xf numFmtId="3" fontId="6" fillId="2" borderId="3" xfId="1" applyNumberFormat="1" applyFont="1" applyFill="1" applyBorder="1" applyAlignment="1" applyProtection="1">
      <alignment horizontal="center" vertical="center"/>
      <protection locked="0"/>
    </xf>
    <xf numFmtId="37" fontId="2" fillId="9" borderId="3" xfId="1" applyNumberFormat="1" applyFont="1" applyFill="1" applyBorder="1" applyAlignment="1" applyProtection="1">
      <alignment horizontal="right" vertical="center"/>
      <protection locked="0"/>
    </xf>
    <xf numFmtId="37" fontId="2" fillId="2" borderId="3" xfId="1" applyNumberFormat="1" applyFont="1" applyFill="1" applyBorder="1" applyAlignment="1" applyProtection="1">
      <alignment horizontal="right" vertical="center"/>
      <protection locked="0"/>
    </xf>
    <xf numFmtId="37" fontId="3" fillId="5" borderId="3" xfId="1" applyNumberFormat="1" applyFont="1" applyFill="1" applyBorder="1" applyAlignment="1" applyProtection="1">
      <alignment horizontal="right" vertical="center"/>
      <protection locked="0"/>
    </xf>
    <xf numFmtId="37" fontId="6" fillId="2" borderId="3" xfId="1" applyNumberFormat="1" applyFont="1" applyFill="1" applyBorder="1" applyAlignment="1" applyProtection="1">
      <alignment horizontal="center" vertical="center"/>
      <protection locked="0"/>
    </xf>
    <xf numFmtId="37" fontId="13" fillId="9" borderId="3" xfId="1" applyNumberFormat="1" applyFont="1" applyFill="1" applyBorder="1" applyAlignment="1" applyProtection="1">
      <alignment horizontal="right" vertical="center"/>
      <protection locked="0"/>
    </xf>
    <xf numFmtId="37" fontId="2" fillId="9" borderId="3" xfId="1" quotePrefix="1" applyNumberFormat="1" applyFont="1" applyFill="1" applyBorder="1" applyAlignment="1" applyProtection="1">
      <alignment horizontal="right" vertical="center"/>
      <protection locked="0"/>
    </xf>
    <xf numFmtId="37" fontId="3" fillId="5" borderId="3" xfId="1" quotePrefix="1" applyNumberFormat="1" applyFont="1" applyFill="1" applyBorder="1" applyAlignment="1" applyProtection="1">
      <alignment horizontal="right" vertical="center"/>
      <protection locked="0"/>
    </xf>
    <xf numFmtId="37" fontId="2" fillId="2" borderId="7" xfId="1" applyNumberFormat="1" applyFont="1" applyFill="1" applyBorder="1" applyAlignment="1" applyProtection="1">
      <alignment horizontal="left" vertical="center"/>
      <protection locked="0"/>
    </xf>
    <xf numFmtId="37" fontId="6" fillId="2" borderId="4" xfId="1" applyNumberFormat="1" applyFont="1" applyFill="1" applyBorder="1" applyAlignment="1" applyProtection="1">
      <alignment horizontal="center" vertical="center"/>
      <protection locked="0"/>
    </xf>
    <xf numFmtId="37" fontId="2" fillId="9" borderId="4" xfId="1" applyNumberFormat="1" applyFont="1" applyFill="1" applyBorder="1" applyAlignment="1" applyProtection="1">
      <alignment horizontal="right" vertical="center"/>
      <protection locked="0"/>
    </xf>
    <xf numFmtId="37" fontId="2" fillId="2" borderId="4" xfId="1" applyNumberFormat="1" applyFont="1" applyFill="1" applyBorder="1" applyAlignment="1" applyProtection="1">
      <alignment horizontal="right" vertical="center"/>
      <protection locked="0"/>
    </xf>
    <xf numFmtId="37" fontId="2" fillId="2" borderId="4" xfId="1" quotePrefix="1" applyNumberFormat="1" applyFont="1" applyFill="1" applyBorder="1" applyAlignment="1" applyProtection="1">
      <alignment horizontal="right" vertical="center"/>
      <protection locked="0"/>
    </xf>
    <xf numFmtId="37" fontId="3" fillId="5" borderId="4" xfId="1" applyNumberFormat="1" applyFont="1" applyFill="1" applyBorder="1" applyAlignment="1" applyProtection="1">
      <alignment horizontal="right" vertical="center"/>
      <protection locked="0"/>
    </xf>
    <xf numFmtId="3" fontId="2" fillId="0" borderId="2" xfId="1" applyNumberFormat="1" applyFont="1" applyBorder="1" applyAlignment="1" applyProtection="1">
      <alignment horizontal="center" vertical="center"/>
      <protection locked="0"/>
    </xf>
    <xf numFmtId="37" fontId="2" fillId="0" borderId="3" xfId="1" applyNumberFormat="1" applyFont="1" applyBorder="1" applyAlignment="1" applyProtection="1">
      <alignment horizontal="left" vertical="center"/>
      <protection locked="0"/>
    </xf>
    <xf numFmtId="37" fontId="12" fillId="0" borderId="3" xfId="1" applyNumberFormat="1" applyFont="1" applyBorder="1" applyAlignment="1" applyProtection="1">
      <alignment horizontal="center" vertical="center"/>
      <protection locked="0"/>
    </xf>
    <xf numFmtId="0" fontId="2" fillId="0" borderId="27" xfId="0" applyFont="1" applyBorder="1" applyAlignment="1" applyProtection="1">
      <alignment vertical="center" textRotation="90"/>
      <protection locked="0"/>
    </xf>
    <xf numFmtId="37" fontId="2" fillId="0" borderId="5" xfId="1" applyNumberFormat="1" applyFont="1" applyBorder="1" applyAlignment="1" applyProtection="1">
      <alignment vertical="center"/>
      <protection locked="0"/>
    </xf>
    <xf numFmtId="3" fontId="4" fillId="0" borderId="0" xfId="1" applyNumberFormat="1" applyFont="1" applyAlignment="1" applyProtection="1">
      <alignment horizontal="center" vertical="center"/>
      <protection locked="0"/>
    </xf>
    <xf numFmtId="0" fontId="2" fillId="0" borderId="28" xfId="0" applyFont="1" applyBorder="1" applyAlignment="1" applyProtection="1">
      <alignment vertical="center" textRotation="90"/>
      <protection locked="0"/>
    </xf>
    <xf numFmtId="37" fontId="2" fillId="0" borderId="3" xfId="1" applyNumberFormat="1" applyFont="1" applyBorder="1" applyAlignment="1" applyProtection="1">
      <alignment vertical="center"/>
      <protection locked="0"/>
    </xf>
    <xf numFmtId="49" fontId="2" fillId="0" borderId="3" xfId="1" applyNumberFormat="1" applyFont="1" applyBorder="1" applyAlignment="1" applyProtection="1">
      <alignment horizontal="left" vertical="center"/>
      <protection locked="0"/>
    </xf>
    <xf numFmtId="37" fontId="4" fillId="0" borderId="3" xfId="1" applyNumberFormat="1" applyFont="1" applyBorder="1" applyAlignment="1" applyProtection="1">
      <alignment horizontal="center" vertical="center"/>
      <protection locked="0"/>
    </xf>
    <xf numFmtId="0" fontId="8" fillId="0" borderId="0" xfId="0" applyFont="1" applyAlignment="1" applyProtection="1">
      <alignment vertical="center"/>
      <protection locked="0"/>
    </xf>
    <xf numFmtId="0" fontId="7" fillId="0" borderId="0" xfId="0" applyFont="1" applyAlignment="1" applyProtection="1">
      <alignment vertical="center"/>
      <protection locked="0"/>
    </xf>
    <xf numFmtId="49" fontId="2" fillId="6" borderId="4" xfId="1" applyNumberFormat="1" applyFont="1" applyFill="1" applyBorder="1" applyAlignment="1" applyProtection="1">
      <alignment horizontal="left" vertical="center"/>
      <protection locked="0"/>
    </xf>
    <xf numFmtId="37" fontId="12" fillId="6" borderId="4" xfId="1" quotePrefix="1" applyNumberFormat="1" applyFont="1" applyFill="1" applyBorder="1" applyAlignment="1" applyProtection="1">
      <alignment horizontal="center" vertical="center"/>
      <protection locked="0"/>
    </xf>
    <xf numFmtId="37" fontId="2" fillId="6" borderId="6" xfId="1" applyNumberFormat="1" applyFont="1" applyFill="1" applyBorder="1" applyAlignment="1" applyProtection="1">
      <alignment vertical="center"/>
      <protection locked="0"/>
    </xf>
    <xf numFmtId="37" fontId="78" fillId="6" borderId="3" xfId="1" applyNumberFormat="1" applyFont="1" applyFill="1" applyBorder="1" applyAlignment="1" applyProtection="1">
      <alignment vertical="center" textRotation="90" wrapText="1"/>
      <protection locked="0"/>
    </xf>
    <xf numFmtId="37" fontId="2" fillId="6" borderId="0" xfId="1" applyNumberFormat="1" applyFont="1" applyFill="1" applyAlignment="1" applyProtection="1">
      <alignment vertical="center"/>
      <protection locked="0"/>
    </xf>
    <xf numFmtId="37" fontId="2" fillId="6" borderId="26" xfId="1" applyNumberFormat="1" applyFont="1" applyFill="1" applyBorder="1" applyAlignment="1" applyProtection="1">
      <alignment vertical="center"/>
      <protection locked="0"/>
    </xf>
    <xf numFmtId="37" fontId="2" fillId="6" borderId="11" xfId="1" applyNumberFormat="1" applyFont="1" applyFill="1" applyBorder="1" applyAlignment="1" applyProtection="1">
      <alignment vertical="center"/>
      <protection locked="0"/>
    </xf>
    <xf numFmtId="37" fontId="2" fillId="6" borderId="4" xfId="1" applyNumberFormat="1" applyFont="1" applyFill="1" applyBorder="1" applyAlignment="1" applyProtection="1">
      <alignment vertical="center"/>
      <protection locked="0"/>
    </xf>
    <xf numFmtId="3" fontId="4" fillId="0" borderId="2" xfId="1" applyNumberFormat="1" applyFont="1" applyBorder="1" applyAlignment="1" applyProtection="1">
      <alignment horizontal="center" vertical="center"/>
      <protection locked="0"/>
    </xf>
    <xf numFmtId="37" fontId="9" fillId="0" borderId="3" xfId="1" applyNumberFormat="1" applyFont="1" applyBorder="1" applyAlignment="1" applyProtection="1">
      <alignment horizontal="center" vertical="center"/>
      <protection locked="0"/>
    </xf>
    <xf numFmtId="37" fontId="2" fillId="0" borderId="12" xfId="1" applyNumberFormat="1" applyFont="1" applyBorder="1" applyAlignment="1" applyProtection="1">
      <alignment vertical="center"/>
      <protection locked="0"/>
    </xf>
    <xf numFmtId="37" fontId="2" fillId="2" borderId="24" xfId="1" applyNumberFormat="1" applyFont="1" applyFill="1" applyBorder="1" applyAlignment="1" applyProtection="1">
      <alignment vertical="center"/>
      <protection locked="0"/>
    </xf>
    <xf numFmtId="3" fontId="10" fillId="14" borderId="0" xfId="1" applyNumberFormat="1" applyFont="1" applyFill="1" applyAlignment="1" applyProtection="1">
      <alignment horizontal="center" vertical="center"/>
      <protection locked="0"/>
    </xf>
    <xf numFmtId="49" fontId="3" fillId="10" borderId="3" xfId="1" applyNumberFormat="1" applyFont="1" applyFill="1" applyBorder="1" applyAlignment="1" applyProtection="1">
      <alignment horizontal="left" vertical="center"/>
      <protection locked="0"/>
    </xf>
    <xf numFmtId="37" fontId="2" fillId="0" borderId="13" xfId="1" applyNumberFormat="1" applyFont="1" applyBorder="1" applyAlignment="1" applyProtection="1">
      <alignment vertical="center"/>
      <protection locked="0"/>
    </xf>
    <xf numFmtId="3" fontId="3" fillId="7" borderId="0" xfId="1" applyNumberFormat="1" applyFont="1" applyFill="1" applyAlignment="1" applyProtection="1">
      <alignment horizontal="center" vertical="center"/>
      <protection locked="0"/>
    </xf>
    <xf numFmtId="49" fontId="2" fillId="6" borderId="3" xfId="1" applyNumberFormat="1" applyFont="1" applyFill="1" applyBorder="1" applyAlignment="1" applyProtection="1">
      <alignment horizontal="left" vertical="center"/>
      <protection locked="0"/>
    </xf>
    <xf numFmtId="37" fontId="9" fillId="6" borderId="3" xfId="1" applyNumberFormat="1" applyFont="1" applyFill="1" applyBorder="1" applyAlignment="1" applyProtection="1">
      <alignment horizontal="center" vertical="center"/>
      <protection locked="0"/>
    </xf>
    <xf numFmtId="37" fontId="2" fillId="6" borderId="12" xfId="1" applyNumberFormat="1" applyFont="1" applyFill="1" applyBorder="1" applyAlignment="1" applyProtection="1">
      <alignment vertical="center"/>
      <protection locked="0"/>
    </xf>
    <xf numFmtId="37" fontId="2" fillId="6" borderId="13" xfId="1" applyNumberFormat="1" applyFont="1" applyFill="1" applyBorder="1" applyAlignment="1" applyProtection="1">
      <alignment vertical="center"/>
      <protection locked="0"/>
    </xf>
    <xf numFmtId="37" fontId="2" fillId="6" borderId="3" xfId="1" applyNumberFormat="1" applyFont="1" applyFill="1" applyBorder="1" applyAlignment="1" applyProtection="1">
      <alignment vertical="center"/>
      <protection locked="0"/>
    </xf>
    <xf numFmtId="37" fontId="16" fillId="6" borderId="3" xfId="1" applyNumberFormat="1" applyFont="1" applyFill="1" applyBorder="1" applyAlignment="1" applyProtection="1">
      <alignment vertical="center" textRotation="90"/>
      <protection locked="0"/>
    </xf>
    <xf numFmtId="37" fontId="16" fillId="0" borderId="3" xfId="1" applyNumberFormat="1" applyFont="1" applyBorder="1" applyAlignment="1" applyProtection="1">
      <alignment vertical="center" textRotation="90"/>
      <protection locked="0"/>
    </xf>
    <xf numFmtId="49" fontId="2" fillId="0" borderId="4" xfId="1" applyNumberFormat="1" applyFont="1" applyBorder="1" applyAlignment="1" applyProtection="1">
      <alignment horizontal="left" vertical="center"/>
      <protection locked="0"/>
    </xf>
    <xf numFmtId="37" fontId="9" fillId="0" borderId="4" xfId="1" applyNumberFormat="1" applyFont="1" applyBorder="1" applyAlignment="1" applyProtection="1">
      <alignment horizontal="center" vertical="center"/>
      <protection locked="0"/>
    </xf>
    <xf numFmtId="37" fontId="2" fillId="0" borderId="6" xfId="1" applyNumberFormat="1" applyFont="1" applyBorder="1" applyAlignment="1" applyProtection="1">
      <alignment vertical="center"/>
      <protection locked="0"/>
    </xf>
    <xf numFmtId="37" fontId="2" fillId="2" borderId="23" xfId="1" applyNumberFormat="1" applyFont="1" applyFill="1" applyBorder="1" applyAlignment="1" applyProtection="1">
      <alignment vertical="center"/>
      <protection locked="0"/>
    </xf>
    <xf numFmtId="37" fontId="2" fillId="0" borderId="4" xfId="1" applyNumberFormat="1" applyFont="1" applyBorder="1" applyAlignment="1" applyProtection="1">
      <alignment vertical="center"/>
      <protection locked="0"/>
    </xf>
    <xf numFmtId="3" fontId="10" fillId="14" borderId="2" xfId="1" applyNumberFormat="1" applyFont="1" applyFill="1" applyBorder="1" applyAlignment="1" applyProtection="1">
      <alignment horizontal="center" vertical="center"/>
      <protection locked="0"/>
    </xf>
    <xf numFmtId="49" fontId="2" fillId="0" borderId="1" xfId="1" applyNumberFormat="1" applyFont="1" applyBorder="1" applyAlignment="1" applyProtection="1">
      <alignment vertical="center"/>
      <protection locked="0"/>
    </xf>
    <xf numFmtId="37" fontId="72" fillId="0" borderId="1" xfId="1" applyNumberFormat="1" applyFont="1" applyBorder="1" applyAlignment="1" applyProtection="1">
      <alignment horizontal="center" vertical="center"/>
      <protection locked="0"/>
    </xf>
    <xf numFmtId="37" fontId="5" fillId="0" borderId="0" xfId="1" applyNumberFormat="1" applyFont="1" applyAlignment="1" applyProtection="1">
      <alignment horizontal="center" vertical="center"/>
      <protection locked="0"/>
    </xf>
    <xf numFmtId="37" fontId="4" fillId="0" borderId="0" xfId="1" applyNumberFormat="1" applyFont="1" applyAlignment="1" applyProtection="1">
      <alignment horizontal="center" vertical="center"/>
      <protection locked="0"/>
    </xf>
    <xf numFmtId="37" fontId="2" fillId="2" borderId="3" xfId="1" quotePrefix="1" applyNumberFormat="1" applyFont="1" applyFill="1" applyBorder="1" applyAlignment="1" applyProtection="1">
      <alignment horizontal="right" vertical="center"/>
      <protection locked="0"/>
    </xf>
    <xf numFmtId="37" fontId="2" fillId="6" borderId="3" xfId="1" quotePrefix="1" applyNumberFormat="1" applyFont="1" applyFill="1" applyBorder="1" applyAlignment="1" applyProtection="1">
      <alignment horizontal="right" vertical="center"/>
      <protection locked="0"/>
    </xf>
    <xf numFmtId="37" fontId="2" fillId="6" borderId="4" xfId="1" applyNumberFormat="1" applyFont="1" applyFill="1" applyBorder="1" applyAlignment="1" applyProtection="1">
      <alignment horizontal="right" vertical="center"/>
      <protection locked="0"/>
    </xf>
    <xf numFmtId="37" fontId="4" fillId="3" borderId="5" xfId="1" applyNumberFormat="1" applyFont="1" applyFill="1" applyBorder="1" applyAlignment="1" applyProtection="1">
      <alignment horizontal="center" vertical="center"/>
      <protection locked="0"/>
    </xf>
    <xf numFmtId="37" fontId="4" fillId="3" borderId="3" xfId="1" applyNumberFormat="1" applyFont="1" applyFill="1" applyBorder="1" applyAlignment="1" applyProtection="1">
      <alignment horizontal="center" vertical="center"/>
      <protection locked="0"/>
    </xf>
    <xf numFmtId="49" fontId="3" fillId="5" borderId="3" xfId="1" applyNumberFormat="1" applyFont="1" applyFill="1" applyBorder="1" applyAlignment="1" applyProtection="1">
      <alignment horizontal="left" vertical="center"/>
      <protection locked="0"/>
    </xf>
    <xf numFmtId="37" fontId="76" fillId="5" borderId="3" xfId="1" applyNumberFormat="1" applyFont="1" applyFill="1" applyBorder="1" applyAlignment="1" applyProtection="1">
      <alignment horizontal="center" vertical="center"/>
      <protection locked="0"/>
    </xf>
    <xf numFmtId="37" fontId="2" fillId="2" borderId="22" xfId="1" applyNumberFormat="1" applyFont="1" applyFill="1" applyBorder="1" applyAlignment="1" applyProtection="1">
      <alignment vertical="center"/>
      <protection locked="0"/>
    </xf>
    <xf numFmtId="37" fontId="2" fillId="3" borderId="3" xfId="1" applyNumberFormat="1" applyFont="1" applyFill="1" applyBorder="1" applyAlignment="1" applyProtection="1">
      <alignment vertical="center"/>
      <protection locked="0"/>
    </xf>
    <xf numFmtId="37" fontId="2" fillId="0" borderId="25" xfId="1" applyNumberFormat="1" applyFont="1" applyBorder="1" applyAlignment="1" applyProtection="1">
      <alignment vertical="center"/>
      <protection locked="0"/>
    </xf>
    <xf numFmtId="49" fontId="3" fillId="7" borderId="3" xfId="1" applyNumberFormat="1" applyFont="1" applyFill="1" applyBorder="1" applyAlignment="1" applyProtection="1">
      <alignment horizontal="left" vertical="center"/>
      <protection locked="0"/>
    </xf>
    <xf numFmtId="37" fontId="10" fillId="0" borderId="3" xfId="1" applyNumberFormat="1" applyFont="1" applyBorder="1" applyAlignment="1" applyProtection="1">
      <alignment horizontal="center" vertical="center"/>
      <protection locked="0"/>
    </xf>
    <xf numFmtId="37" fontId="2" fillId="0" borderId="3" xfId="1" applyNumberFormat="1" applyFont="1" applyBorder="1" applyAlignment="1" applyProtection="1">
      <alignment horizontal="center" vertical="center"/>
      <protection locked="0"/>
    </xf>
    <xf numFmtId="37" fontId="77" fillId="0" borderId="3" xfId="1" applyNumberFormat="1" applyFont="1" applyBorder="1" applyAlignment="1" applyProtection="1">
      <alignment horizontal="center" vertical="center"/>
      <protection locked="0"/>
    </xf>
    <xf numFmtId="37" fontId="2" fillId="0" borderId="4" xfId="1" applyNumberFormat="1" applyFont="1" applyBorder="1" applyAlignment="1" applyProtection="1">
      <alignment horizontal="center" vertical="center"/>
      <protection locked="0"/>
    </xf>
    <xf numFmtId="37" fontId="2" fillId="16" borderId="5" xfId="0" applyNumberFormat="1" applyFont="1" applyFill="1" applyBorder="1" applyAlignment="1" applyProtection="1">
      <alignment horizontal="right" vertical="center"/>
      <protection locked="0"/>
    </xf>
    <xf numFmtId="37" fontId="2" fillId="16" borderId="3" xfId="0" applyNumberFormat="1" applyFont="1" applyFill="1" applyBorder="1" applyAlignment="1" applyProtection="1">
      <alignment horizontal="right" vertical="center"/>
      <protection locked="0"/>
    </xf>
    <xf numFmtId="37" fontId="2" fillId="16" borderId="4" xfId="0" applyNumberFormat="1" applyFont="1" applyFill="1" applyBorder="1" applyAlignment="1" applyProtection="1">
      <alignment horizontal="right" vertical="center"/>
      <protection locked="0"/>
    </xf>
    <xf numFmtId="37" fontId="10" fillId="3" borderId="5" xfId="1" applyNumberFormat="1" applyFont="1" applyFill="1" applyBorder="1" applyAlignment="1" applyProtection="1">
      <alignment horizontal="center" vertical="center"/>
      <protection locked="0"/>
    </xf>
    <xf numFmtId="37" fontId="10" fillId="3" borderId="3" xfId="1" applyNumberFormat="1" applyFont="1" applyFill="1" applyBorder="1" applyAlignment="1" applyProtection="1">
      <alignment horizontal="center" vertical="center"/>
      <protection locked="0"/>
    </xf>
    <xf numFmtId="37" fontId="3" fillId="11" borderId="3" xfId="1" applyNumberFormat="1" applyFont="1" applyFill="1" applyBorder="1" applyAlignment="1" applyProtection="1">
      <alignment horizontal="center" vertical="center"/>
      <protection locked="0"/>
    </xf>
    <xf numFmtId="37" fontId="2" fillId="3" borderId="5" xfId="1" applyNumberFormat="1" applyFont="1" applyFill="1" applyBorder="1" applyAlignment="1" applyProtection="1">
      <alignment vertical="center"/>
      <protection locked="0"/>
    </xf>
    <xf numFmtId="37" fontId="10" fillId="0" borderId="5" xfId="1" applyNumberFormat="1" applyFont="1" applyBorder="1" applyAlignment="1" applyProtection="1">
      <alignment horizontal="center" vertical="center"/>
      <protection locked="0"/>
    </xf>
    <xf numFmtId="37" fontId="11" fillId="6" borderId="3" xfId="1" applyNumberFormat="1" applyFont="1" applyFill="1" applyBorder="1" applyAlignment="1" applyProtection="1">
      <alignment vertical="center" textRotation="90" wrapText="1"/>
      <protection locked="0"/>
    </xf>
    <xf numFmtId="37" fontId="2" fillId="6" borderId="3" xfId="1" applyNumberFormat="1" applyFont="1" applyFill="1" applyBorder="1" applyAlignment="1" applyProtection="1">
      <alignment horizontal="right" vertical="center"/>
      <protection locked="0"/>
    </xf>
    <xf numFmtId="37" fontId="2" fillId="12" borderId="3" xfId="1" applyNumberFormat="1" applyFont="1" applyFill="1" applyBorder="1" applyAlignment="1" applyProtection="1">
      <alignment horizontal="center" vertical="center"/>
      <protection locked="0"/>
    </xf>
    <xf numFmtId="37" fontId="77" fillId="0" borderId="13" xfId="1" applyNumberFormat="1" applyFont="1" applyBorder="1" applyAlignment="1" applyProtection="1">
      <alignment horizontal="center" vertical="center"/>
      <protection locked="0"/>
    </xf>
    <xf numFmtId="0" fontId="21" fillId="0" borderId="0" xfId="0" applyFont="1" applyAlignment="1" applyProtection="1">
      <alignment vertical="center"/>
      <protection locked="0"/>
    </xf>
    <xf numFmtId="0" fontId="17" fillId="0" borderId="0" xfId="0" applyFont="1" applyAlignment="1" applyProtection="1">
      <alignment vertical="center"/>
      <protection locked="0"/>
    </xf>
    <xf numFmtId="37" fontId="6" fillId="15" borderId="3" xfId="1" applyNumberFormat="1" applyFont="1" applyFill="1" applyBorder="1" applyAlignment="1" applyProtection="1">
      <alignment horizontal="left" vertical="center"/>
      <protection locked="0"/>
    </xf>
    <xf numFmtId="37" fontId="9" fillId="15" borderId="3" xfId="1" applyNumberFormat="1" applyFont="1" applyFill="1" applyBorder="1" applyAlignment="1" applyProtection="1">
      <alignment horizontal="center" vertical="center"/>
      <protection locked="0"/>
    </xf>
    <xf numFmtId="37" fontId="2" fillId="15" borderId="5" xfId="1" applyNumberFormat="1" applyFont="1" applyFill="1" applyBorder="1" applyAlignment="1" applyProtection="1">
      <alignment vertical="center"/>
      <protection locked="0"/>
    </xf>
    <xf numFmtId="49" fontId="6" fillId="15" borderId="3" xfId="1" applyNumberFormat="1" applyFont="1" applyFill="1" applyBorder="1" applyAlignment="1" applyProtection="1">
      <alignment horizontal="left" vertical="center"/>
      <protection locked="0"/>
    </xf>
    <xf numFmtId="37" fontId="2" fillId="15" borderId="3" xfId="1" applyNumberFormat="1" applyFont="1" applyFill="1" applyBorder="1" applyAlignment="1" applyProtection="1">
      <alignment vertical="center"/>
      <protection locked="0"/>
    </xf>
    <xf numFmtId="49" fontId="12" fillId="9" borderId="3" xfId="1" applyNumberFormat="1" applyFont="1" applyFill="1" applyBorder="1" applyAlignment="1" applyProtection="1">
      <alignment horizontal="left" vertical="center"/>
      <protection locked="0"/>
    </xf>
    <xf numFmtId="37" fontId="12" fillId="9" borderId="3" xfId="1" applyNumberFormat="1" applyFont="1" applyFill="1" applyBorder="1" applyAlignment="1" applyProtection="1">
      <alignment horizontal="center" vertical="center"/>
      <protection locked="0"/>
    </xf>
    <xf numFmtId="37" fontId="2" fillId="9" borderId="3" xfId="1" applyNumberFormat="1" applyFont="1" applyFill="1" applyBorder="1" applyAlignment="1" applyProtection="1">
      <alignment vertical="center"/>
      <protection locked="0"/>
    </xf>
    <xf numFmtId="37" fontId="5" fillId="0" borderId="3" xfId="1" applyNumberFormat="1" applyFont="1" applyBorder="1" applyAlignment="1" applyProtection="1">
      <alignment horizontal="center" vertical="center"/>
      <protection locked="0"/>
    </xf>
    <xf numFmtId="49" fontId="12" fillId="9" borderId="4" xfId="1" applyNumberFormat="1" applyFont="1" applyFill="1" applyBorder="1" applyAlignment="1" applyProtection="1">
      <alignment horizontal="left" vertical="center"/>
      <protection locked="0"/>
    </xf>
    <xf numFmtId="37" fontId="12" fillId="9" borderId="4" xfId="1" applyNumberFormat="1" applyFont="1" applyFill="1" applyBorder="1" applyAlignment="1" applyProtection="1">
      <alignment horizontal="center" vertical="center"/>
      <protection locked="0"/>
    </xf>
    <xf numFmtId="37" fontId="2" fillId="9" borderId="4" xfId="1" applyNumberFormat="1" applyFont="1" applyFill="1" applyBorder="1" applyAlignment="1" applyProtection="1">
      <alignment vertical="center"/>
      <protection locked="0"/>
    </xf>
    <xf numFmtId="49" fontId="2" fillId="2" borderId="1" xfId="1" applyNumberFormat="1" applyFont="1" applyFill="1" applyBorder="1" applyAlignment="1" applyProtection="1">
      <alignment vertical="center"/>
      <protection locked="0"/>
    </xf>
    <xf numFmtId="49" fontId="2" fillId="15" borderId="3" xfId="1" applyNumberFormat="1" applyFont="1" applyFill="1" applyBorder="1" applyAlignment="1" applyProtection="1">
      <alignment horizontal="left" vertical="center"/>
      <protection locked="0"/>
    </xf>
    <xf numFmtId="37" fontId="2" fillId="6" borderId="13" xfId="1" applyNumberFormat="1" applyFont="1" applyFill="1" applyBorder="1" applyAlignment="1" applyProtection="1">
      <alignment horizontal="right" vertical="center"/>
      <protection locked="0"/>
    </xf>
    <xf numFmtId="37" fontId="2" fillId="6" borderId="32" xfId="1" applyNumberFormat="1" applyFont="1" applyFill="1" applyBorder="1" applyAlignment="1" applyProtection="1">
      <alignment vertical="center"/>
      <protection locked="0"/>
    </xf>
    <xf numFmtId="37" fontId="2" fillId="6" borderId="33" xfId="1" applyNumberFormat="1" applyFont="1" applyFill="1" applyBorder="1" applyAlignment="1" applyProtection="1">
      <alignment vertical="center"/>
      <protection locked="0"/>
    </xf>
    <xf numFmtId="37" fontId="2" fillId="6" borderId="34" xfId="1" applyNumberFormat="1" applyFont="1" applyFill="1" applyBorder="1" applyAlignment="1" applyProtection="1">
      <alignment vertical="center"/>
      <protection locked="0"/>
    </xf>
    <xf numFmtId="49" fontId="12" fillId="6" borderId="32" xfId="1" applyNumberFormat="1" applyFont="1" applyFill="1" applyBorder="1" applyAlignment="1" applyProtection="1">
      <alignment horizontal="left" vertical="center"/>
      <protection locked="0"/>
    </xf>
    <xf numFmtId="49" fontId="12" fillId="6" borderId="33" xfId="1" applyNumberFormat="1" applyFont="1" applyFill="1" applyBorder="1" applyAlignment="1" applyProtection="1">
      <alignment horizontal="left" vertical="center"/>
      <protection locked="0"/>
    </xf>
    <xf numFmtId="49" fontId="12" fillId="6" borderId="34" xfId="1" applyNumberFormat="1" applyFont="1" applyFill="1" applyBorder="1" applyAlignment="1" applyProtection="1">
      <alignment horizontal="left" vertical="center"/>
      <protection locked="0"/>
    </xf>
    <xf numFmtId="49" fontId="2" fillId="6" borderId="32" xfId="1" applyNumberFormat="1" applyFont="1" applyFill="1" applyBorder="1" applyAlignment="1" applyProtection="1">
      <alignment horizontal="left" vertical="center"/>
      <protection locked="0"/>
    </xf>
    <xf numFmtId="49" fontId="2" fillId="6" borderId="33" xfId="1" applyNumberFormat="1" applyFont="1" applyFill="1" applyBorder="1" applyAlignment="1" applyProtection="1">
      <alignment horizontal="left" vertical="center"/>
      <protection locked="0"/>
    </xf>
    <xf numFmtId="49" fontId="2" fillId="6" borderId="34" xfId="1" applyNumberFormat="1" applyFont="1" applyFill="1" applyBorder="1" applyAlignment="1" applyProtection="1">
      <alignment horizontal="left" vertical="center"/>
      <protection locked="0"/>
    </xf>
    <xf numFmtId="49" fontId="2" fillId="2" borderId="1" xfId="1" applyNumberFormat="1" applyFont="1" applyFill="1" applyBorder="1" applyAlignment="1" applyProtection="1">
      <alignment horizontal="right" vertical="center"/>
      <protection locked="0"/>
    </xf>
    <xf numFmtId="49" fontId="2" fillId="2" borderId="5" xfId="1" applyNumberFormat="1" applyFont="1" applyFill="1" applyBorder="1" applyAlignment="1" applyProtection="1">
      <alignment vertical="center"/>
      <protection locked="0"/>
    </xf>
    <xf numFmtId="37" fontId="12" fillId="9" borderId="0" xfId="1" applyNumberFormat="1" applyFont="1" applyFill="1" applyAlignment="1" applyProtection="1">
      <alignment horizontal="center" vertical="center"/>
      <protection locked="0"/>
    </xf>
    <xf numFmtId="37" fontId="10" fillId="3" borderId="3" xfId="1" quotePrefix="1" applyNumberFormat="1" applyFont="1" applyFill="1" applyBorder="1" applyAlignment="1" applyProtection="1">
      <alignment horizontal="center" vertical="center"/>
      <protection locked="0"/>
    </xf>
    <xf numFmtId="37" fontId="2" fillId="3" borderId="4" xfId="1" applyNumberFormat="1" applyFont="1" applyFill="1" applyBorder="1" applyAlignment="1" applyProtection="1">
      <alignment vertical="center"/>
      <protection locked="0"/>
    </xf>
    <xf numFmtId="37" fontId="5" fillId="3" borderId="5" xfId="1" applyNumberFormat="1" applyFont="1" applyFill="1" applyBorder="1" applyAlignment="1" applyProtection="1">
      <alignment horizontal="center" vertical="center"/>
      <protection locked="0"/>
    </xf>
    <xf numFmtId="37" fontId="5" fillId="3" borderId="3" xfId="1" applyNumberFormat="1" applyFont="1" applyFill="1" applyBorder="1" applyAlignment="1" applyProtection="1">
      <alignment horizontal="center" vertical="center"/>
      <protection locked="0"/>
    </xf>
    <xf numFmtId="37" fontId="2" fillId="3" borderId="13" xfId="1" applyNumberFormat="1" applyFont="1" applyFill="1" applyBorder="1" applyAlignment="1" applyProtection="1">
      <alignment vertical="center"/>
      <protection locked="0"/>
    </xf>
    <xf numFmtId="37" fontId="2" fillId="2" borderId="13" xfId="1" applyNumberFormat="1" applyFont="1" applyFill="1" applyBorder="1" applyAlignment="1" applyProtection="1">
      <alignment vertical="center"/>
      <protection locked="0"/>
    </xf>
    <xf numFmtId="37" fontId="4" fillId="6" borderId="3" xfId="1" applyNumberFormat="1" applyFont="1" applyFill="1" applyBorder="1" applyAlignment="1" applyProtection="1">
      <alignment horizontal="right" vertical="center"/>
      <protection locked="0"/>
    </xf>
    <xf numFmtId="37" fontId="86" fillId="6" borderId="3" xfId="1" quotePrefix="1" applyNumberFormat="1" applyFont="1" applyFill="1" applyBorder="1" applyAlignment="1" applyProtection="1">
      <alignment horizontal="right" vertical="center"/>
      <protection locked="0"/>
    </xf>
    <xf numFmtId="37" fontId="86" fillId="6" borderId="3" xfId="1" applyNumberFormat="1" applyFont="1" applyFill="1" applyBorder="1" applyAlignment="1" applyProtection="1">
      <alignment horizontal="right" vertical="center"/>
      <protection locked="0"/>
    </xf>
    <xf numFmtId="37" fontId="2" fillId="6" borderId="5" xfId="1" applyNumberFormat="1" applyFont="1" applyFill="1" applyBorder="1" applyAlignment="1" applyProtection="1">
      <alignment horizontal="right" vertical="center"/>
      <protection locked="0"/>
    </xf>
    <xf numFmtId="37" fontId="10" fillId="2" borderId="3" xfId="1" applyNumberFormat="1" applyFont="1" applyFill="1" applyBorder="1" applyAlignment="1" applyProtection="1">
      <alignment horizontal="right" vertical="center"/>
      <protection locked="0"/>
    </xf>
    <xf numFmtId="37" fontId="87" fillId="2" borderId="3" xfId="1" applyNumberFormat="1" applyFont="1" applyFill="1" applyBorder="1" applyAlignment="1" applyProtection="1">
      <alignment horizontal="right" vertical="center"/>
      <protection locked="0"/>
    </xf>
    <xf numFmtId="37" fontId="31" fillId="0" borderId="0" xfId="0" applyNumberFormat="1" applyFont="1" applyAlignment="1">
      <alignment vertical="center"/>
    </xf>
    <xf numFmtId="37" fontId="33" fillId="0" borderId="0" xfId="0" applyNumberFormat="1" applyFont="1" applyAlignment="1">
      <alignment vertical="center"/>
    </xf>
    <xf numFmtId="37" fontId="36" fillId="0" borderId="0" xfId="0" applyNumberFormat="1" applyFont="1" applyAlignment="1">
      <alignment vertical="center"/>
    </xf>
    <xf numFmtId="37" fontId="36" fillId="0" borderId="2" xfId="0" applyNumberFormat="1" applyFont="1" applyBorder="1" applyAlignment="1">
      <alignment vertical="center"/>
    </xf>
    <xf numFmtId="37" fontId="2" fillId="14" borderId="22" xfId="1" applyNumberFormat="1" applyFont="1" applyFill="1" applyBorder="1" applyAlignment="1" applyProtection="1">
      <alignment vertical="center"/>
      <protection locked="0"/>
    </xf>
    <xf numFmtId="37" fontId="2" fillId="14" borderId="24" xfId="1" applyNumberFormat="1" applyFont="1" applyFill="1" applyBorder="1" applyAlignment="1" applyProtection="1">
      <alignment vertical="center"/>
      <protection locked="0"/>
    </xf>
    <xf numFmtId="37" fontId="2" fillId="14" borderId="23" xfId="1" applyNumberFormat="1" applyFont="1" applyFill="1" applyBorder="1" applyAlignment="1" applyProtection="1">
      <alignment vertical="center"/>
      <protection locked="0"/>
    </xf>
    <xf numFmtId="37" fontId="2" fillId="14" borderId="3" xfId="1" applyNumberFormat="1" applyFont="1" applyFill="1" applyBorder="1" applyAlignment="1" applyProtection="1">
      <alignment vertical="center"/>
      <protection locked="0"/>
    </xf>
    <xf numFmtId="37" fontId="86" fillId="0" borderId="3" xfId="1" applyNumberFormat="1" applyFont="1" applyBorder="1" applyAlignment="1" applyProtection="1">
      <alignment horizontal="center" vertical="center"/>
      <protection locked="0"/>
    </xf>
    <xf numFmtId="37" fontId="10" fillId="9" borderId="4" xfId="1" applyNumberFormat="1" applyFont="1" applyFill="1" applyBorder="1" applyAlignment="1" applyProtection="1">
      <alignment horizontal="right" vertical="center"/>
      <protection locked="0"/>
    </xf>
    <xf numFmtId="37" fontId="10" fillId="9" borderId="5" xfId="1" applyNumberFormat="1" applyFont="1" applyFill="1" applyBorder="1" applyAlignment="1" applyProtection="1">
      <alignment horizontal="right" vertical="center"/>
      <protection locked="0"/>
    </xf>
    <xf numFmtId="37" fontId="4" fillId="9" borderId="5" xfId="1" applyNumberFormat="1" applyFont="1" applyFill="1" applyBorder="1" applyAlignment="1" applyProtection="1">
      <alignment horizontal="right" vertical="center"/>
      <protection locked="0"/>
    </xf>
    <xf numFmtId="37" fontId="14" fillId="3" borderId="3" xfId="1" applyNumberFormat="1" applyFont="1" applyFill="1" applyBorder="1" applyAlignment="1" applyProtection="1">
      <alignment horizontal="right" vertical="center"/>
      <protection locked="0"/>
    </xf>
    <xf numFmtId="37" fontId="3" fillId="11" borderId="32" xfId="1" applyNumberFormat="1" applyFont="1" applyFill="1" applyBorder="1" applyAlignment="1" applyProtection="1">
      <alignment vertical="center"/>
      <protection locked="0"/>
    </xf>
    <xf numFmtId="37" fontId="3" fillId="11" borderId="33" xfId="1" applyNumberFormat="1" applyFont="1" applyFill="1" applyBorder="1" applyAlignment="1" applyProtection="1">
      <alignment vertical="center"/>
      <protection locked="0"/>
    </xf>
    <xf numFmtId="37" fontId="3" fillId="11" borderId="34" xfId="1" applyNumberFormat="1" applyFont="1" applyFill="1" applyBorder="1" applyAlignment="1" applyProtection="1">
      <alignment vertical="center"/>
      <protection locked="0"/>
    </xf>
    <xf numFmtId="37" fontId="3" fillId="5" borderId="3" xfId="1" applyNumberFormat="1" applyFont="1" applyFill="1" applyBorder="1" applyAlignment="1" applyProtection="1">
      <alignment vertical="center"/>
      <protection locked="0"/>
    </xf>
    <xf numFmtId="3" fontId="4" fillId="6" borderId="32" xfId="1" applyNumberFormat="1" applyFont="1" applyFill="1" applyBorder="1" applyAlignment="1" applyProtection="1">
      <alignment horizontal="center" vertical="center"/>
      <protection locked="0"/>
    </xf>
    <xf numFmtId="3" fontId="4" fillId="6" borderId="33" xfId="1" applyNumberFormat="1" applyFont="1" applyFill="1" applyBorder="1" applyAlignment="1" applyProtection="1">
      <alignment horizontal="center" vertical="center"/>
      <protection locked="0"/>
    </xf>
    <xf numFmtId="3" fontId="4" fillId="6" borderId="34" xfId="1" applyNumberFormat="1" applyFont="1" applyFill="1" applyBorder="1" applyAlignment="1" applyProtection="1">
      <alignment horizontal="center" vertical="center"/>
      <protection locked="0"/>
    </xf>
    <xf numFmtId="3" fontId="5" fillId="15" borderId="2" xfId="1" applyNumberFormat="1" applyFont="1" applyFill="1" applyBorder="1" applyAlignment="1" applyProtection="1">
      <alignment horizontal="center" vertical="center"/>
      <protection locked="0"/>
    </xf>
    <xf numFmtId="3" fontId="5" fillId="15" borderId="0" xfId="1" applyNumberFormat="1" applyFont="1" applyFill="1" applyAlignment="1" applyProtection="1">
      <alignment horizontal="center" vertical="center"/>
      <protection locked="0"/>
    </xf>
    <xf numFmtId="49" fontId="2" fillId="3" borderId="1" xfId="1" applyNumberFormat="1" applyFont="1" applyFill="1" applyBorder="1" applyAlignment="1" applyProtection="1">
      <alignment horizontal="right" vertical="center"/>
      <protection locked="0"/>
    </xf>
    <xf numFmtId="37" fontId="2" fillId="15" borderId="1" xfId="1" applyNumberFormat="1" applyFont="1" applyFill="1" applyBorder="1" applyAlignment="1" applyProtection="1">
      <alignment horizontal="center" vertical="center"/>
      <protection locked="0"/>
    </xf>
    <xf numFmtId="37" fontId="6" fillId="4" borderId="1" xfId="1" quotePrefix="1" applyNumberFormat="1" applyFont="1" applyFill="1" applyBorder="1" applyAlignment="1" applyProtection="1">
      <alignment horizontal="center" vertical="center"/>
      <protection locked="0"/>
    </xf>
    <xf numFmtId="37" fontId="6" fillId="15" borderId="5" xfId="1" applyNumberFormat="1" applyFont="1" applyFill="1" applyBorder="1" applyAlignment="1" applyProtection="1">
      <alignment horizontal="left" vertical="center"/>
      <protection locked="0"/>
    </xf>
    <xf numFmtId="37" fontId="6" fillId="15" borderId="3" xfId="1" quotePrefix="1" applyNumberFormat="1" applyFont="1" applyFill="1" applyBorder="1" applyAlignment="1" applyProtection="1">
      <alignment horizontal="left" vertical="center"/>
      <protection locked="0"/>
    </xf>
    <xf numFmtId="37" fontId="6" fillId="15" borderId="4" xfId="1" applyNumberFormat="1" applyFont="1" applyFill="1" applyBorder="1" applyAlignment="1" applyProtection="1">
      <alignment horizontal="left" vertical="center"/>
      <protection locked="0"/>
    </xf>
    <xf numFmtId="37" fontId="6" fillId="0" borderId="3" xfId="1" applyNumberFormat="1" applyFont="1" applyBorder="1" applyAlignment="1" applyProtection="1">
      <alignment horizontal="left" vertical="center"/>
      <protection locked="0"/>
    </xf>
    <xf numFmtId="37" fontId="6" fillId="0" borderId="4" xfId="1" applyNumberFormat="1" applyFont="1" applyBorder="1" applyAlignment="1" applyProtection="1">
      <alignment horizontal="left" vertical="center"/>
      <protection locked="0"/>
    </xf>
    <xf numFmtId="37" fontId="6" fillId="15" borderId="1" xfId="1" applyNumberFormat="1" applyFont="1" applyFill="1" applyBorder="1" applyAlignment="1" applyProtection="1">
      <alignment horizontal="left" vertical="center"/>
      <protection locked="0"/>
    </xf>
    <xf numFmtId="3" fontId="5" fillId="2" borderId="2" xfId="1" applyNumberFormat="1" applyFont="1" applyFill="1" applyBorder="1" applyAlignment="1" applyProtection="1">
      <alignment horizontal="center" vertical="center"/>
      <protection locked="0"/>
    </xf>
    <xf numFmtId="37" fontId="6" fillId="15" borderId="5" xfId="1" applyNumberFormat="1" applyFont="1" applyFill="1" applyBorder="1" applyAlignment="1" applyProtection="1">
      <alignment horizontal="right" vertical="center" indent="2"/>
      <protection locked="0"/>
    </xf>
    <xf numFmtId="37" fontId="6" fillId="15" borderId="3" xfId="1" quotePrefix="1" applyNumberFormat="1" applyFont="1" applyFill="1" applyBorder="1" applyAlignment="1" applyProtection="1">
      <alignment horizontal="right" vertical="center" indent="2"/>
      <protection locked="0"/>
    </xf>
    <xf numFmtId="37" fontId="6" fillId="15" borderId="4" xfId="1" quotePrefix="1" applyNumberFormat="1" applyFont="1" applyFill="1" applyBorder="1" applyAlignment="1" applyProtection="1">
      <alignment horizontal="right" vertical="center" indent="2"/>
      <protection locked="0"/>
    </xf>
    <xf numFmtId="37" fontId="6" fillId="15" borderId="3" xfId="1" applyNumberFormat="1" applyFont="1" applyFill="1" applyBorder="1" applyAlignment="1" applyProtection="1">
      <alignment horizontal="right" vertical="center" indent="2"/>
      <protection locked="0"/>
    </xf>
    <xf numFmtId="37" fontId="6" fillId="0" borderId="3" xfId="1" applyNumberFormat="1" applyFont="1" applyBorder="1" applyAlignment="1" applyProtection="1">
      <alignment horizontal="right" vertical="center" indent="2"/>
      <protection locked="0"/>
    </xf>
    <xf numFmtId="37" fontId="6" fillId="0" borderId="4" xfId="1" applyNumberFormat="1" applyFont="1" applyBorder="1" applyAlignment="1" applyProtection="1">
      <alignment horizontal="right" vertical="center" indent="2"/>
      <protection locked="0"/>
    </xf>
    <xf numFmtId="37" fontId="6" fillId="15" borderId="1" xfId="1" applyNumberFormat="1" applyFont="1" applyFill="1" applyBorder="1" applyAlignment="1" applyProtection="1">
      <alignment horizontal="right" vertical="center" indent="2"/>
      <protection locked="0"/>
    </xf>
    <xf numFmtId="37" fontId="10" fillId="8" borderId="3" xfId="1" applyNumberFormat="1" applyFont="1" applyFill="1" applyBorder="1" applyAlignment="1" applyProtection="1">
      <alignment horizontal="center" vertical="center"/>
      <protection locked="0"/>
    </xf>
    <xf numFmtId="37" fontId="4" fillId="14" borderId="3" xfId="1" applyNumberFormat="1" applyFont="1" applyFill="1" applyBorder="1" applyAlignment="1" applyProtection="1">
      <alignment horizontal="center" vertical="center"/>
      <protection locked="0"/>
    </xf>
    <xf numFmtId="37" fontId="4" fillId="14" borderId="5" xfId="1" applyNumberFormat="1" applyFont="1" applyFill="1" applyBorder="1" applyAlignment="1" applyProtection="1">
      <alignment horizontal="center" vertical="center"/>
      <protection locked="0"/>
    </xf>
    <xf numFmtId="37" fontId="4" fillId="14" borderId="4" xfId="1" applyNumberFormat="1" applyFont="1" applyFill="1" applyBorder="1" applyAlignment="1" applyProtection="1">
      <alignment horizontal="center" vertical="center"/>
      <protection locked="0"/>
    </xf>
    <xf numFmtId="37" fontId="3" fillId="7" borderId="3" xfId="1" applyNumberFormat="1" applyFont="1" applyFill="1" applyBorder="1" applyAlignment="1" applyProtection="1">
      <alignment horizontal="right" vertical="center"/>
      <protection locked="0"/>
    </xf>
    <xf numFmtId="37" fontId="46" fillId="7" borderId="3" xfId="1" applyNumberFormat="1" applyFont="1" applyFill="1" applyBorder="1" applyAlignment="1" applyProtection="1">
      <alignment horizontal="right" vertical="center"/>
      <protection locked="0"/>
    </xf>
    <xf numFmtId="37" fontId="15" fillId="9" borderId="5" xfId="1" applyNumberFormat="1" applyFont="1" applyFill="1" applyBorder="1" applyAlignment="1" applyProtection="1">
      <alignment horizontal="center" vertical="center"/>
      <protection locked="0"/>
    </xf>
    <xf numFmtId="37" fontId="15" fillId="9" borderId="4" xfId="1" applyNumberFormat="1" applyFont="1" applyFill="1" applyBorder="1" applyAlignment="1" applyProtection="1">
      <alignment horizontal="center" vertical="center"/>
      <protection locked="0"/>
    </xf>
    <xf numFmtId="0" fontId="21" fillId="0" borderId="3" xfId="0" applyFont="1" applyBorder="1" applyAlignment="1" applyProtection="1">
      <alignment horizontal="center" vertical="center" textRotation="90" wrapText="1"/>
      <protection locked="0"/>
    </xf>
    <xf numFmtId="37" fontId="59" fillId="0" borderId="5" xfId="1" applyNumberFormat="1" applyFont="1" applyBorder="1" applyAlignment="1" applyProtection="1">
      <alignment horizontal="center" vertical="center" textRotation="90"/>
      <protection locked="0"/>
    </xf>
    <xf numFmtId="37" fontId="59" fillId="0" borderId="3" xfId="1" applyNumberFormat="1" applyFont="1" applyBorder="1" applyAlignment="1" applyProtection="1">
      <alignment horizontal="center" vertical="center" textRotation="90"/>
      <protection locked="0"/>
    </xf>
    <xf numFmtId="37" fontId="18" fillId="2" borderId="5" xfId="1" applyNumberFormat="1" applyFont="1" applyFill="1" applyBorder="1" applyAlignment="1" applyProtection="1">
      <alignment horizontal="center" vertical="center"/>
      <protection locked="0"/>
    </xf>
    <xf numFmtId="37" fontId="18" fillId="2" borderId="4" xfId="1" applyNumberFormat="1" applyFont="1" applyFill="1" applyBorder="1" applyAlignment="1" applyProtection="1">
      <alignment horizontal="center" vertical="center"/>
      <protection locked="0"/>
    </xf>
    <xf numFmtId="37" fontId="64" fillId="0" borderId="12" xfId="1" applyNumberFormat="1" applyFont="1" applyBorder="1" applyAlignment="1" applyProtection="1">
      <alignment horizontal="center" vertical="center" textRotation="90" wrapText="1"/>
      <protection locked="0"/>
    </xf>
    <xf numFmtId="37" fontId="80" fillId="2" borderId="22" xfId="1" applyNumberFormat="1" applyFont="1" applyFill="1" applyBorder="1" applyAlignment="1" applyProtection="1">
      <alignment horizontal="center" vertical="center" textRotation="90" wrapText="1"/>
      <protection locked="0"/>
    </xf>
    <xf numFmtId="37" fontId="11" fillId="14" borderId="3" xfId="1" applyNumberFormat="1" applyFont="1" applyFill="1" applyBorder="1" applyAlignment="1" applyProtection="1">
      <alignment horizontal="center" vertical="center" textRotation="90" wrapText="1"/>
      <protection locked="0"/>
    </xf>
    <xf numFmtId="37" fontId="2" fillId="3" borderId="5" xfId="1" applyNumberFormat="1" applyFont="1" applyFill="1" applyBorder="1" applyAlignment="1" applyProtection="1">
      <alignment horizontal="center" vertical="center" textRotation="90"/>
      <protection locked="0"/>
    </xf>
    <xf numFmtId="37" fontId="2" fillId="3" borderId="3" xfId="1" applyNumberFormat="1" applyFont="1" applyFill="1" applyBorder="1" applyAlignment="1" applyProtection="1">
      <alignment horizontal="center" vertical="center" textRotation="90"/>
      <protection locked="0"/>
    </xf>
    <xf numFmtId="37" fontId="2" fillId="3" borderId="4" xfId="1" applyNumberFormat="1" applyFont="1" applyFill="1" applyBorder="1" applyAlignment="1" applyProtection="1">
      <alignment horizontal="center" vertical="center" textRotation="90"/>
      <protection locked="0"/>
    </xf>
    <xf numFmtId="37" fontId="15" fillId="14" borderId="5" xfId="1" applyNumberFormat="1" applyFont="1" applyFill="1" applyBorder="1" applyAlignment="1" applyProtection="1">
      <alignment horizontal="center" vertical="center"/>
      <protection locked="0"/>
    </xf>
    <xf numFmtId="37" fontId="15" fillId="14" borderId="4" xfId="1" applyNumberFormat="1" applyFont="1" applyFill="1" applyBorder="1" applyAlignment="1" applyProtection="1">
      <alignment horizontal="center" vertical="center"/>
      <protection locked="0"/>
    </xf>
    <xf numFmtId="37" fontId="19" fillId="2" borderId="5" xfId="1" applyNumberFormat="1" applyFont="1" applyFill="1" applyBorder="1" applyAlignment="1" applyProtection="1">
      <alignment horizontal="center" vertical="center"/>
      <protection locked="0"/>
    </xf>
    <xf numFmtId="37" fontId="19" fillId="2" borderId="4" xfId="1" applyNumberFormat="1" applyFont="1" applyFill="1" applyBorder="1" applyAlignment="1" applyProtection="1">
      <alignment horizontal="center" vertical="center"/>
      <protection locked="0"/>
    </xf>
    <xf numFmtId="37" fontId="81" fillId="2" borderId="20" xfId="1" applyNumberFormat="1" applyFont="1" applyFill="1" applyBorder="1" applyAlignment="1" applyProtection="1">
      <alignment horizontal="center" vertical="center" textRotation="90" wrapText="1"/>
      <protection locked="0"/>
    </xf>
    <xf numFmtId="37" fontId="81" fillId="2" borderId="21" xfId="1" applyNumberFormat="1" applyFont="1" applyFill="1" applyBorder="1" applyAlignment="1" applyProtection="1">
      <alignment horizontal="center" vertical="center" textRotation="90" wrapText="1"/>
      <protection locked="0"/>
    </xf>
    <xf numFmtId="0" fontId="21" fillId="0" borderId="3" xfId="0" applyFont="1" applyBorder="1" applyAlignment="1" applyProtection="1">
      <alignment horizontal="center" vertical="center" textRotation="90"/>
      <protection locked="0"/>
    </xf>
    <xf numFmtId="0" fontId="96" fillId="0" borderId="29" xfId="0" applyFont="1" applyBorder="1" applyAlignment="1" applyProtection="1">
      <alignment horizontal="center" vertical="center" textRotation="90" wrapText="1"/>
      <protection locked="0"/>
    </xf>
    <xf numFmtId="0" fontId="95" fillId="0" borderId="30" xfId="0" applyFont="1" applyBorder="1" applyAlignment="1" applyProtection="1">
      <alignment horizontal="center" vertical="center" textRotation="90" wrapText="1"/>
      <protection locked="0"/>
    </xf>
    <xf numFmtId="37" fontId="20" fillId="2" borderId="5" xfId="1" applyNumberFormat="1" applyFont="1" applyFill="1" applyBorder="1" applyAlignment="1" applyProtection="1">
      <alignment horizontal="center" vertical="center"/>
      <protection locked="0"/>
    </xf>
    <xf numFmtId="37" fontId="20" fillId="2" borderId="4" xfId="1" applyNumberFormat="1" applyFont="1" applyFill="1" applyBorder="1" applyAlignment="1" applyProtection="1">
      <alignment horizontal="center" vertical="center"/>
      <protection locked="0"/>
    </xf>
    <xf numFmtId="37" fontId="10" fillId="8" borderId="3" xfId="1" applyNumberFormat="1" applyFont="1" applyFill="1" applyBorder="1" applyAlignment="1" applyProtection="1">
      <alignment horizontal="center" vertical="center"/>
      <protection locked="0"/>
    </xf>
    <xf numFmtId="37" fontId="22" fillId="2" borderId="5" xfId="1" applyNumberFormat="1" applyFont="1" applyFill="1" applyBorder="1" applyAlignment="1" applyProtection="1">
      <alignment horizontal="center" vertical="center"/>
      <protection locked="0"/>
    </xf>
    <xf numFmtId="37" fontId="22" fillId="2" borderId="4" xfId="1" applyNumberFormat="1" applyFont="1" applyFill="1" applyBorder="1" applyAlignment="1" applyProtection="1">
      <alignment horizontal="center" vertical="center"/>
      <protection locked="0"/>
    </xf>
    <xf numFmtId="37" fontId="81" fillId="2" borderId="22" xfId="1" applyNumberFormat="1" applyFont="1" applyFill="1" applyBorder="1" applyAlignment="1" applyProtection="1">
      <alignment horizontal="center" vertical="center" textRotation="90" wrapText="1"/>
      <protection locked="0"/>
    </xf>
    <xf numFmtId="37" fontId="13" fillId="14" borderId="24" xfId="1" applyNumberFormat="1" applyFont="1" applyFill="1" applyBorder="1" applyAlignment="1" applyProtection="1">
      <alignment horizontal="center" vertical="center" textRotation="90"/>
      <protection locked="0"/>
    </xf>
    <xf numFmtId="37" fontId="13" fillId="14" borderId="22" xfId="1" applyNumberFormat="1" applyFont="1" applyFill="1" applyBorder="1" applyAlignment="1" applyProtection="1">
      <alignment horizontal="center" vertical="center" textRotation="90"/>
      <protection locked="0"/>
    </xf>
    <xf numFmtId="37" fontId="13" fillId="14" borderId="23" xfId="1" applyNumberFormat="1" applyFont="1" applyFill="1" applyBorder="1" applyAlignment="1" applyProtection="1">
      <alignment horizontal="center" vertical="center" textRotation="90"/>
      <protection locked="0"/>
    </xf>
    <xf numFmtId="37" fontId="96" fillId="0" borderId="29" xfId="1" applyNumberFormat="1" applyFont="1" applyBorder="1" applyAlignment="1" applyProtection="1">
      <alignment horizontal="center" vertical="center" textRotation="90" wrapText="1"/>
      <protection locked="0"/>
    </xf>
    <xf numFmtId="37" fontId="95" fillId="0" borderId="30" xfId="1" applyNumberFormat="1" applyFont="1" applyBorder="1" applyAlignment="1" applyProtection="1">
      <alignment horizontal="center" vertical="center" textRotation="90" wrapText="1"/>
      <protection locked="0"/>
    </xf>
    <xf numFmtId="37" fontId="31" fillId="14" borderId="5" xfId="1" applyNumberFormat="1" applyFont="1" applyFill="1" applyBorder="1" applyAlignment="1" applyProtection="1">
      <alignment horizontal="center" vertical="center"/>
      <protection locked="0"/>
    </xf>
    <xf numFmtId="37" fontId="66" fillId="14" borderId="3" xfId="1" applyNumberFormat="1" applyFont="1" applyFill="1" applyBorder="1" applyAlignment="1" applyProtection="1">
      <alignment horizontal="center" vertical="center" textRotation="90" wrapText="1"/>
      <protection locked="0"/>
    </xf>
    <xf numFmtId="37" fontId="79" fillId="0" borderId="3" xfId="1" applyNumberFormat="1" applyFont="1" applyBorder="1" applyAlignment="1" applyProtection="1">
      <alignment horizontal="center" vertical="center"/>
      <protection locked="0"/>
    </xf>
    <xf numFmtId="0" fontId="95" fillId="0" borderId="29" xfId="0" applyFont="1" applyBorder="1" applyAlignment="1" applyProtection="1">
      <alignment horizontal="center" vertical="center" textRotation="90" wrapText="1"/>
      <protection locked="0"/>
    </xf>
    <xf numFmtId="37" fontId="23" fillId="2" borderId="8" xfId="0" quotePrefix="1" applyNumberFormat="1" applyFont="1" applyFill="1" applyBorder="1" applyAlignment="1">
      <alignment horizontal="center" vertical="center"/>
    </xf>
    <xf numFmtId="37" fontId="23" fillId="2" borderId="9" xfId="0" applyNumberFormat="1" applyFont="1" applyFill="1" applyBorder="1" applyAlignment="1">
      <alignment horizontal="center" vertical="center"/>
    </xf>
    <xf numFmtId="37" fontId="23" fillId="2" borderId="10" xfId="0" applyNumberFormat="1" applyFont="1" applyFill="1" applyBorder="1" applyAlignment="1">
      <alignment horizontal="center" vertical="center"/>
    </xf>
    <xf numFmtId="37" fontId="32" fillId="4" borderId="8" xfId="0" applyNumberFormat="1" applyFont="1" applyFill="1" applyBorder="1" applyAlignment="1">
      <alignment horizontal="center" vertical="center" wrapText="1"/>
    </xf>
    <xf numFmtId="37" fontId="32" fillId="4" borderId="9" xfId="0" applyNumberFormat="1" applyFont="1" applyFill="1" applyBorder="1" applyAlignment="1">
      <alignment horizontal="center" vertical="center" wrapText="1"/>
    </xf>
    <xf numFmtId="37" fontId="32" fillId="4" borderId="10" xfId="0" applyNumberFormat="1" applyFont="1" applyFill="1" applyBorder="1" applyAlignment="1">
      <alignment horizontal="center" vertical="center" wrapText="1"/>
    </xf>
    <xf numFmtId="37" fontId="32" fillId="4" borderId="12" xfId="0" applyNumberFormat="1" applyFont="1" applyFill="1" applyBorder="1" applyAlignment="1">
      <alignment horizontal="center" vertical="center" wrapText="1"/>
    </xf>
    <xf numFmtId="37" fontId="32" fillId="4" borderId="0" xfId="0" applyNumberFormat="1" applyFont="1" applyFill="1" applyAlignment="1">
      <alignment horizontal="center" vertical="center" wrapText="1"/>
    </xf>
    <xf numFmtId="37" fontId="32" fillId="4" borderId="13" xfId="0" applyNumberFormat="1" applyFont="1" applyFill="1" applyBorder="1" applyAlignment="1">
      <alignment horizontal="center" vertical="center" wrapText="1"/>
    </xf>
    <xf numFmtId="37" fontId="32" fillId="4" borderId="6" xfId="0" applyNumberFormat="1" applyFont="1" applyFill="1" applyBorder="1" applyAlignment="1">
      <alignment horizontal="center" vertical="center" wrapText="1"/>
    </xf>
    <xf numFmtId="37" fontId="32" fillId="4" borderId="2" xfId="0" applyNumberFormat="1" applyFont="1" applyFill="1" applyBorder="1" applyAlignment="1">
      <alignment horizontal="center" vertical="center" wrapText="1"/>
    </xf>
    <xf numFmtId="37" fontId="32" fillId="4" borderId="11" xfId="0" applyNumberFormat="1" applyFont="1" applyFill="1" applyBorder="1" applyAlignment="1">
      <alignment horizontal="center" vertical="center" wrapText="1"/>
    </xf>
    <xf numFmtId="0" fontId="31" fillId="0" borderId="12" xfId="0" applyFont="1" applyBorder="1" applyAlignment="1">
      <alignment horizontal="center" vertical="center" textRotation="90"/>
    </xf>
    <xf numFmtId="0" fontId="31" fillId="0" borderId="3" xfId="0" applyFont="1" applyBorder="1" applyAlignment="1">
      <alignment horizontal="center" vertical="center" textRotation="90"/>
    </xf>
    <xf numFmtId="37" fontId="23" fillId="3" borderId="12" xfId="0" applyNumberFormat="1" applyFont="1" applyFill="1" applyBorder="1" applyAlignment="1">
      <alignment vertical="center"/>
    </xf>
    <xf numFmtId="37" fontId="23" fillId="3" borderId="0" xfId="0" applyNumberFormat="1" applyFont="1" applyFill="1" applyAlignment="1">
      <alignment vertical="center"/>
    </xf>
    <xf numFmtId="37" fontId="23" fillId="3" borderId="13" xfId="0" applyNumberFormat="1" applyFont="1" applyFill="1" applyBorder="1" applyAlignment="1">
      <alignment vertical="center"/>
    </xf>
    <xf numFmtId="37" fontId="23" fillId="0" borderId="12" xfId="0" applyNumberFormat="1" applyFont="1" applyBorder="1" applyAlignment="1">
      <alignment vertical="center"/>
    </xf>
    <xf numFmtId="37" fontId="23" fillId="0" borderId="0" xfId="0" applyNumberFormat="1" applyFont="1" applyAlignment="1">
      <alignment vertical="center"/>
    </xf>
    <xf numFmtId="37" fontId="23" fillId="0" borderId="13" xfId="0" applyNumberFormat="1" applyFont="1" applyBorder="1" applyAlignment="1">
      <alignment vertical="center"/>
    </xf>
    <xf numFmtId="37" fontId="23" fillId="2" borderId="6" xfId="0" applyNumberFormat="1" applyFont="1" applyFill="1" applyBorder="1" applyAlignment="1">
      <alignment horizontal="center" vertical="center"/>
    </xf>
    <xf numFmtId="37" fontId="23" fillId="2" borderId="2" xfId="0" applyNumberFormat="1" applyFont="1" applyFill="1" applyBorder="1" applyAlignment="1">
      <alignment horizontal="center" vertical="center"/>
    </xf>
    <xf numFmtId="37" fontId="23" fillId="2" borderId="11" xfId="0" applyNumberFormat="1" applyFont="1" applyFill="1" applyBorder="1" applyAlignment="1">
      <alignment horizontal="center" vertical="center"/>
    </xf>
    <xf numFmtId="37" fontId="23" fillId="4" borderId="8" xfId="0" applyNumberFormat="1" applyFont="1" applyFill="1" applyBorder="1" applyAlignment="1">
      <alignment horizontal="center" vertical="center" wrapText="1"/>
    </xf>
    <xf numFmtId="37" fontId="23" fillId="4" borderId="9" xfId="0" applyNumberFormat="1" applyFont="1" applyFill="1" applyBorder="1" applyAlignment="1">
      <alignment horizontal="center" vertical="center" wrapText="1"/>
    </xf>
    <xf numFmtId="37" fontId="23" fillId="4" borderId="10" xfId="0" applyNumberFormat="1" applyFont="1" applyFill="1" applyBorder="1" applyAlignment="1">
      <alignment horizontal="center" vertical="center" wrapText="1"/>
    </xf>
    <xf numFmtId="37" fontId="23" fillId="4" borderId="12" xfId="0" applyNumberFormat="1" applyFont="1" applyFill="1" applyBorder="1" applyAlignment="1">
      <alignment horizontal="center" vertical="center" wrapText="1"/>
    </xf>
    <xf numFmtId="37" fontId="23" fillId="4" borderId="0" xfId="0" applyNumberFormat="1" applyFont="1" applyFill="1" applyAlignment="1">
      <alignment horizontal="center" vertical="center" wrapText="1"/>
    </xf>
    <xf numFmtId="37" fontId="23" fillId="4" borderId="13" xfId="0" applyNumberFormat="1" applyFont="1" applyFill="1" applyBorder="1" applyAlignment="1">
      <alignment horizontal="center" vertical="center" wrapText="1"/>
    </xf>
    <xf numFmtId="37" fontId="23" fillId="4" borderId="6" xfId="0" applyNumberFormat="1" applyFont="1" applyFill="1" applyBorder="1" applyAlignment="1">
      <alignment horizontal="center" vertical="center" wrapText="1"/>
    </xf>
    <xf numFmtId="37" fontId="23" fillId="4" borderId="2" xfId="0" applyNumberFormat="1" applyFont="1" applyFill="1" applyBorder="1" applyAlignment="1">
      <alignment horizontal="center" vertical="center" wrapText="1"/>
    </xf>
    <xf numFmtId="37" fontId="23" fillId="4" borderId="11" xfId="0" applyNumberFormat="1" applyFont="1" applyFill="1" applyBorder="1" applyAlignment="1">
      <alignment horizontal="center" vertical="center" wrapText="1"/>
    </xf>
    <xf numFmtId="37" fontId="23" fillId="2" borderId="8" xfId="0" applyNumberFormat="1" applyFont="1" applyFill="1" applyBorder="1" applyAlignment="1">
      <alignment horizontal="center" vertical="center"/>
    </xf>
    <xf numFmtId="37" fontId="23" fillId="2" borderId="6" xfId="0" quotePrefix="1" applyNumberFormat="1" applyFont="1" applyFill="1" applyBorder="1" applyAlignment="1">
      <alignment horizontal="center" vertical="center"/>
    </xf>
    <xf numFmtId="37" fontId="2" fillId="0" borderId="8" xfId="0" applyNumberFormat="1" applyFont="1" applyBorder="1" applyAlignment="1">
      <alignment horizontal="center" vertical="center"/>
    </xf>
    <xf numFmtId="37" fontId="2" fillId="0" borderId="9" xfId="0" applyNumberFormat="1" applyFont="1" applyBorder="1" applyAlignment="1">
      <alignment horizontal="center" vertical="center"/>
    </xf>
    <xf numFmtId="37" fontId="2" fillId="0" borderId="10" xfId="0" applyNumberFormat="1" applyFont="1" applyBorder="1" applyAlignment="1">
      <alignment horizontal="center" vertical="center"/>
    </xf>
    <xf numFmtId="37" fontId="23" fillId="4" borderId="12" xfId="0" quotePrefix="1" applyNumberFormat="1" applyFont="1" applyFill="1" applyBorder="1" applyAlignment="1">
      <alignment horizontal="center" vertical="center" wrapText="1"/>
    </xf>
    <xf numFmtId="37" fontId="23" fillId="4" borderId="5" xfId="0" applyNumberFormat="1" applyFont="1" applyFill="1" applyBorder="1" applyAlignment="1">
      <alignment vertical="center"/>
    </xf>
    <xf numFmtId="37" fontId="23" fillId="4" borderId="3" xfId="0" applyNumberFormat="1" applyFont="1" applyFill="1" applyBorder="1" applyAlignment="1">
      <alignment vertical="center"/>
    </xf>
    <xf numFmtId="37" fontId="23" fillId="4" borderId="4" xfId="0" applyNumberFormat="1" applyFont="1" applyFill="1" applyBorder="1" applyAlignment="1">
      <alignment vertical="center"/>
    </xf>
    <xf numFmtId="37" fontId="2" fillId="0" borderId="6" xfId="0" applyNumberFormat="1" applyFont="1" applyBorder="1" applyAlignment="1">
      <alignment horizontal="center" vertical="center"/>
    </xf>
    <xf numFmtId="37" fontId="2" fillId="0" borderId="2" xfId="0" applyNumberFormat="1" applyFont="1" applyBorder="1" applyAlignment="1">
      <alignment horizontal="center" vertical="center"/>
    </xf>
    <xf numFmtId="37" fontId="2" fillId="0" borderId="11" xfId="0" applyNumberFormat="1" applyFont="1" applyBorder="1" applyAlignment="1">
      <alignment horizontal="center" vertical="center"/>
    </xf>
    <xf numFmtId="37" fontId="23" fillId="6" borderId="8" xfId="0" applyNumberFormat="1" applyFont="1" applyFill="1" applyBorder="1" applyAlignment="1">
      <alignment horizontal="center" vertical="center"/>
    </xf>
    <xf numFmtId="37" fontId="23" fillId="6" borderId="9" xfId="0" applyNumberFormat="1" applyFont="1" applyFill="1" applyBorder="1" applyAlignment="1">
      <alignment horizontal="center" vertical="center"/>
    </xf>
    <xf numFmtId="37" fontId="23" fillId="6" borderId="10" xfId="0" applyNumberFormat="1" applyFont="1" applyFill="1" applyBorder="1" applyAlignment="1">
      <alignment horizontal="center" vertical="center"/>
    </xf>
    <xf numFmtId="37" fontId="23" fillId="6" borderId="6" xfId="0" applyNumberFormat="1" applyFont="1" applyFill="1" applyBorder="1" applyAlignment="1">
      <alignment horizontal="center" vertical="center"/>
    </xf>
    <xf numFmtId="37" fontId="23" fillId="6" borderId="2" xfId="0" applyNumberFormat="1" applyFont="1" applyFill="1" applyBorder="1" applyAlignment="1">
      <alignment horizontal="center" vertical="center"/>
    </xf>
    <xf numFmtId="37" fontId="23" fillId="6" borderId="11" xfId="0" applyNumberFormat="1" applyFont="1" applyFill="1" applyBorder="1" applyAlignment="1">
      <alignment horizontal="center" vertical="center"/>
    </xf>
    <xf numFmtId="37" fontId="9" fillId="0" borderId="0" xfId="1" applyNumberFormat="1" applyFont="1" applyAlignment="1">
      <alignment horizontal="center" vertical="center"/>
    </xf>
    <xf numFmtId="37" fontId="4" fillId="4" borderId="8" xfId="0" applyNumberFormat="1" applyFont="1" applyFill="1" applyBorder="1" applyAlignment="1">
      <alignment horizontal="center" vertical="center" wrapText="1"/>
    </xf>
    <xf numFmtId="37" fontId="4" fillId="4" borderId="9" xfId="0" applyNumberFormat="1" applyFont="1" applyFill="1" applyBorder="1" applyAlignment="1">
      <alignment horizontal="center" vertical="center" wrapText="1"/>
    </xf>
    <xf numFmtId="37" fontId="4" fillId="4" borderId="10" xfId="0" applyNumberFormat="1" applyFont="1" applyFill="1" applyBorder="1" applyAlignment="1">
      <alignment horizontal="center" vertical="center" wrapText="1"/>
    </xf>
    <xf numFmtId="37" fontId="4" fillId="4" borderId="6" xfId="0" applyNumberFormat="1" applyFont="1" applyFill="1" applyBorder="1" applyAlignment="1">
      <alignment horizontal="center" vertical="center" wrapText="1"/>
    </xf>
    <xf numFmtId="37" fontId="4" fillId="4" borderId="2" xfId="0" applyNumberFormat="1" applyFont="1" applyFill="1" applyBorder="1" applyAlignment="1">
      <alignment horizontal="center" vertical="center" wrapText="1"/>
    </xf>
    <xf numFmtId="37" fontId="4" fillId="4" borderId="11" xfId="0" applyNumberFormat="1" applyFont="1" applyFill="1" applyBorder="1" applyAlignment="1">
      <alignment horizontal="center" vertical="center" wrapText="1"/>
    </xf>
    <xf numFmtId="37" fontId="23" fillId="2" borderId="6" xfId="0" applyNumberFormat="1" applyFont="1" applyFill="1" applyBorder="1" applyAlignment="1">
      <alignment horizontal="right" vertical="center"/>
    </xf>
    <xf numFmtId="37" fontId="23" fillId="2" borderId="2" xfId="0" applyNumberFormat="1" applyFont="1" applyFill="1" applyBorder="1" applyAlignment="1">
      <alignment horizontal="right" vertical="center"/>
    </xf>
    <xf numFmtId="37" fontId="23" fillId="2" borderId="11" xfId="0" applyNumberFormat="1" applyFont="1" applyFill="1" applyBorder="1" applyAlignment="1">
      <alignment horizontal="right" vertical="center"/>
    </xf>
    <xf numFmtId="37" fontId="23" fillId="2" borderId="12" xfId="0" applyNumberFormat="1" applyFont="1" applyFill="1" applyBorder="1" applyAlignment="1">
      <alignment horizontal="right" vertical="center"/>
    </xf>
    <xf numFmtId="37" fontId="23" fillId="2" borderId="0" xfId="0" applyNumberFormat="1" applyFont="1" applyFill="1" applyAlignment="1">
      <alignment horizontal="right" vertical="center"/>
    </xf>
    <xf numFmtId="37" fontId="23" fillId="2" borderId="13" xfId="0" applyNumberFormat="1" applyFont="1" applyFill="1" applyBorder="1" applyAlignment="1">
      <alignment horizontal="right" vertical="center"/>
    </xf>
    <xf numFmtId="37" fontId="23" fillId="2" borderId="8" xfId="0" applyNumberFormat="1" applyFont="1" applyFill="1" applyBorder="1" applyAlignment="1">
      <alignment horizontal="right" vertical="center"/>
    </xf>
    <xf numFmtId="37" fontId="3" fillId="5" borderId="8" xfId="0" applyNumberFormat="1" applyFont="1" applyFill="1" applyBorder="1" applyAlignment="1">
      <alignment horizontal="center" vertical="center"/>
    </xf>
    <xf numFmtId="37" fontId="3" fillId="5" borderId="9" xfId="0" applyNumberFormat="1" applyFont="1" applyFill="1" applyBorder="1" applyAlignment="1">
      <alignment horizontal="center" vertical="center"/>
    </xf>
    <xf numFmtId="37" fontId="3" fillId="5" borderId="10" xfId="0" applyNumberFormat="1" applyFont="1" applyFill="1" applyBorder="1" applyAlignment="1">
      <alignment horizontal="center" vertical="center"/>
    </xf>
    <xf numFmtId="37" fontId="38" fillId="0" borderId="0" xfId="1" applyNumberFormat="1" applyFont="1" applyAlignment="1">
      <alignment horizontal="center" vertical="center" textRotation="90" wrapText="1"/>
    </xf>
    <xf numFmtId="37" fontId="30" fillId="0" borderId="13" xfId="1" applyNumberFormat="1" applyFont="1" applyBorder="1" applyAlignment="1">
      <alignment horizontal="center" vertical="center" textRotation="90" wrapText="1"/>
    </xf>
    <xf numFmtId="37" fontId="23" fillId="13" borderId="8" xfId="0" applyNumberFormat="1" applyFont="1" applyFill="1" applyBorder="1" applyAlignment="1">
      <alignment horizontal="center" vertical="center"/>
    </xf>
    <xf numFmtId="37" fontId="23" fillId="13" borderId="9" xfId="0" applyNumberFormat="1" applyFont="1" applyFill="1" applyBorder="1" applyAlignment="1">
      <alignment horizontal="center" vertical="center"/>
    </xf>
    <xf numFmtId="37" fontId="23" fillId="13" borderId="10" xfId="0" applyNumberFormat="1" applyFont="1" applyFill="1" applyBorder="1" applyAlignment="1">
      <alignment horizontal="center" vertical="center"/>
    </xf>
    <xf numFmtId="37" fontId="31" fillId="0" borderId="9" xfId="0" applyNumberFormat="1" applyFont="1" applyBorder="1" applyAlignment="1">
      <alignment horizontal="center" vertical="center"/>
    </xf>
    <xf numFmtId="37" fontId="31" fillId="0" borderId="0" xfId="0" applyNumberFormat="1" applyFont="1" applyAlignment="1">
      <alignment horizontal="center" vertical="center"/>
    </xf>
    <xf numFmtId="37" fontId="23" fillId="9" borderId="8" xfId="0" applyNumberFormat="1" applyFont="1" applyFill="1" applyBorder="1" applyAlignment="1">
      <alignment horizontal="center" vertical="center"/>
    </xf>
    <xf numFmtId="37" fontId="23" fillId="9" borderId="9" xfId="0" applyNumberFormat="1" applyFont="1" applyFill="1" applyBorder="1" applyAlignment="1">
      <alignment horizontal="center" vertical="center"/>
    </xf>
    <xf numFmtId="37" fontId="23" fillId="9" borderId="10" xfId="0" applyNumberFormat="1" applyFont="1" applyFill="1" applyBorder="1" applyAlignment="1">
      <alignment horizontal="center" vertical="center"/>
    </xf>
    <xf numFmtId="37" fontId="23" fillId="2" borderId="9" xfId="0" applyNumberFormat="1" applyFont="1" applyFill="1" applyBorder="1" applyAlignment="1">
      <alignment horizontal="right" vertical="center"/>
    </xf>
    <xf numFmtId="37" fontId="23" fillId="2" borderId="10" xfId="0" applyNumberFormat="1" applyFont="1" applyFill="1" applyBorder="1" applyAlignment="1">
      <alignment horizontal="right" vertical="center"/>
    </xf>
    <xf numFmtId="37" fontId="23" fillId="0" borderId="8" xfId="0" applyNumberFormat="1" applyFont="1" applyBorder="1" applyAlignment="1">
      <alignment vertical="center"/>
    </xf>
    <xf numFmtId="37" fontId="23" fillId="0" borderId="9" xfId="0" applyNumberFormat="1" applyFont="1" applyBorder="1" applyAlignment="1">
      <alignment vertical="center"/>
    </xf>
    <xf numFmtId="37" fontId="23" fillId="0" borderId="10" xfId="0" applyNumberFormat="1" applyFont="1" applyBorder="1" applyAlignment="1">
      <alignment vertical="center"/>
    </xf>
    <xf numFmtId="37" fontId="23" fillId="0" borderId="6" xfId="0" applyNumberFormat="1" applyFont="1" applyBorder="1" applyAlignment="1">
      <alignment vertical="center"/>
    </xf>
    <xf numFmtId="37" fontId="23" fillId="0" borderId="2" xfId="0" applyNumberFormat="1" applyFont="1" applyBorder="1" applyAlignment="1">
      <alignment vertical="center"/>
    </xf>
    <xf numFmtId="37" fontId="23" fillId="0" borderId="11" xfId="0" applyNumberFormat="1" applyFont="1" applyBorder="1" applyAlignment="1">
      <alignment vertical="center"/>
    </xf>
    <xf numFmtId="37" fontId="23" fillId="9" borderId="6" xfId="0" applyNumberFormat="1" applyFont="1" applyFill="1" applyBorder="1" applyAlignment="1">
      <alignment horizontal="center" vertical="center"/>
    </xf>
    <xf numFmtId="37" fontId="23" fillId="9" borderId="2" xfId="0" applyNumberFormat="1" applyFont="1" applyFill="1" applyBorder="1" applyAlignment="1">
      <alignment horizontal="center" vertical="center"/>
    </xf>
    <xf numFmtId="37" fontId="23" fillId="9" borderId="11" xfId="0" applyNumberFormat="1" applyFont="1" applyFill="1" applyBorder="1" applyAlignment="1">
      <alignment horizontal="center" vertical="center"/>
    </xf>
    <xf numFmtId="37" fontId="28" fillId="0" borderId="9" xfId="1" applyNumberFormat="1" applyFont="1" applyBorder="1" applyAlignment="1">
      <alignment horizontal="right" vertical="center" wrapText="1"/>
    </xf>
    <xf numFmtId="37" fontId="28" fillId="0" borderId="0" xfId="1" applyNumberFormat="1" applyFont="1" applyAlignment="1">
      <alignment horizontal="right" vertical="center" wrapText="1"/>
    </xf>
    <xf numFmtId="37" fontId="28" fillId="0" borderId="2" xfId="1" applyNumberFormat="1" applyFont="1" applyBorder="1" applyAlignment="1">
      <alignment horizontal="right" vertical="center" wrapText="1"/>
    </xf>
    <xf numFmtId="37" fontId="2" fillId="0" borderId="12" xfId="0" applyNumberFormat="1" applyFont="1" applyBorder="1" applyAlignment="1">
      <alignment horizontal="right"/>
    </xf>
    <xf numFmtId="37" fontId="2" fillId="0" borderId="0" xfId="0" applyNumberFormat="1" applyFont="1" applyAlignment="1">
      <alignment horizontal="right"/>
    </xf>
    <xf numFmtId="37" fontId="2" fillId="0" borderId="13" xfId="0" applyNumberFormat="1" applyFont="1" applyBorder="1" applyAlignment="1">
      <alignment horizontal="right"/>
    </xf>
    <xf numFmtId="37" fontId="4" fillId="0" borderId="0" xfId="0" applyNumberFormat="1" applyFont="1" applyAlignment="1">
      <alignment horizontal="right" vertical="center"/>
    </xf>
    <xf numFmtId="37" fontId="3" fillId="5" borderId="6" xfId="0" applyNumberFormat="1" applyFont="1" applyFill="1" applyBorder="1" applyAlignment="1">
      <alignment horizontal="center" vertical="center"/>
    </xf>
    <xf numFmtId="37" fontId="3" fillId="5" borderId="2" xfId="0" applyNumberFormat="1" applyFont="1" applyFill="1" applyBorder="1" applyAlignment="1">
      <alignment horizontal="center" vertical="center"/>
    </xf>
    <xf numFmtId="37" fontId="3" fillId="5" borderId="11" xfId="0" applyNumberFormat="1" applyFont="1" applyFill="1" applyBorder="1" applyAlignment="1">
      <alignment horizontal="center" vertical="center"/>
    </xf>
    <xf numFmtId="37" fontId="6" fillId="8" borderId="7" xfId="0" quotePrefix="1" applyNumberFormat="1" applyFont="1" applyFill="1" applyBorder="1" applyAlignment="1">
      <alignment horizontal="center" vertical="center"/>
    </xf>
    <xf numFmtId="37" fontId="6" fillId="8" borderId="14" xfId="0" quotePrefix="1" applyNumberFormat="1" applyFont="1" applyFill="1" applyBorder="1" applyAlignment="1">
      <alignment horizontal="center" vertical="center"/>
    </xf>
    <xf numFmtId="37" fontId="6" fillId="8" borderId="15" xfId="0" quotePrefix="1" applyNumberFormat="1" applyFont="1" applyFill="1" applyBorder="1" applyAlignment="1">
      <alignment horizontal="center" vertical="center"/>
    </xf>
    <xf numFmtId="37" fontId="23" fillId="0" borderId="7" xfId="0" applyNumberFormat="1" applyFont="1" applyBorder="1" applyAlignment="1">
      <alignment vertical="center"/>
    </xf>
    <xf numFmtId="37" fontId="23" fillId="0" borderId="14" xfId="0" applyNumberFormat="1" applyFont="1" applyBorder="1" applyAlignment="1">
      <alignment vertical="center"/>
    </xf>
    <xf numFmtId="37" fontId="23" fillId="0" borderId="15" xfId="0" applyNumberFormat="1" applyFont="1" applyBorder="1" applyAlignment="1">
      <alignment vertical="center"/>
    </xf>
    <xf numFmtId="37" fontId="23" fillId="13" borderId="6" xfId="0" applyNumberFormat="1" applyFont="1" applyFill="1" applyBorder="1" applyAlignment="1">
      <alignment horizontal="center" vertical="center"/>
    </xf>
    <xf numFmtId="37" fontId="23" fillId="13" borderId="2" xfId="0" applyNumberFormat="1" applyFont="1" applyFill="1" applyBorder="1" applyAlignment="1">
      <alignment horizontal="center" vertical="center"/>
    </xf>
    <xf numFmtId="37" fontId="23" fillId="13" borderId="11" xfId="0" applyNumberFormat="1" applyFont="1" applyFill="1" applyBorder="1" applyAlignment="1">
      <alignment horizontal="center" vertical="center"/>
    </xf>
    <xf numFmtId="37" fontId="23" fillId="4" borderId="7" xfId="0" applyNumberFormat="1" applyFont="1" applyFill="1" applyBorder="1" applyAlignment="1">
      <alignment horizontal="center" vertical="center"/>
    </xf>
    <xf numFmtId="37" fontId="23" fillId="4" borderId="14" xfId="0" applyNumberFormat="1" applyFont="1" applyFill="1" applyBorder="1" applyAlignment="1">
      <alignment horizontal="center" vertical="center"/>
    </xf>
    <xf numFmtId="37" fontId="31" fillId="0" borderId="12" xfId="0" applyNumberFormat="1" applyFont="1" applyBorder="1" applyAlignment="1">
      <alignment horizontal="center" vertical="center" textRotation="90" wrapText="1"/>
    </xf>
    <xf numFmtId="37" fontId="31" fillId="0" borderId="0" xfId="0" applyNumberFormat="1" applyFont="1" applyAlignment="1">
      <alignment horizontal="center" vertical="center" textRotation="90" wrapText="1"/>
    </xf>
    <xf numFmtId="37" fontId="31" fillId="0" borderId="13" xfId="0" applyNumberFormat="1" applyFont="1" applyBorder="1" applyAlignment="1">
      <alignment horizontal="center" vertical="center" textRotation="90" wrapText="1"/>
    </xf>
    <xf numFmtId="37" fontId="2" fillId="0" borderId="12" xfId="0" applyNumberFormat="1" applyFont="1" applyBorder="1" applyAlignment="1">
      <alignment horizontal="center" vertical="center"/>
    </xf>
    <xf numFmtId="37" fontId="2" fillId="0" borderId="0" xfId="0" applyNumberFormat="1" applyFont="1" applyAlignment="1">
      <alignment horizontal="center" vertical="center"/>
    </xf>
    <xf numFmtId="37" fontId="2" fillId="0" borderId="13" xfId="0" applyNumberFormat="1" applyFont="1" applyBorder="1" applyAlignment="1">
      <alignment horizontal="center" vertical="center"/>
    </xf>
    <xf numFmtId="37" fontId="2" fillId="0" borderId="12" xfId="0" applyNumberFormat="1" applyFont="1" applyBorder="1" applyAlignment="1">
      <alignment vertical="center"/>
    </xf>
    <xf numFmtId="37" fontId="2" fillId="0" borderId="0" xfId="0" applyNumberFormat="1" applyFont="1" applyAlignment="1">
      <alignment vertical="center"/>
    </xf>
    <xf numFmtId="37" fontId="2" fillId="0" borderId="13" xfId="0" applyNumberFormat="1" applyFont="1" applyBorder="1" applyAlignment="1">
      <alignment vertical="center"/>
    </xf>
    <xf numFmtId="37" fontId="2" fillId="4" borderId="12" xfId="0" applyNumberFormat="1" applyFont="1" applyFill="1" applyBorder="1" applyAlignment="1">
      <alignment vertical="center"/>
    </xf>
    <xf numFmtId="37" fontId="2" fillId="4" borderId="0" xfId="0" applyNumberFormat="1" applyFont="1" applyFill="1" applyAlignment="1">
      <alignment vertical="center"/>
    </xf>
    <xf numFmtId="37" fontId="2" fillId="4" borderId="13" xfId="0" applyNumberFormat="1" applyFont="1" applyFill="1" applyBorder="1" applyAlignment="1">
      <alignment vertical="center"/>
    </xf>
    <xf numFmtId="37" fontId="23" fillId="0" borderId="8" xfId="0" applyNumberFormat="1" applyFont="1" applyBorder="1" applyAlignment="1">
      <alignment horizontal="center" vertical="center"/>
    </xf>
    <xf numFmtId="37" fontId="23" fillId="0" borderId="9" xfId="0" applyNumberFormat="1" applyFont="1" applyBorder="1" applyAlignment="1">
      <alignment horizontal="center" vertical="center"/>
    </xf>
    <xf numFmtId="37" fontId="23" fillId="0" borderId="10" xfId="0" applyNumberFormat="1" applyFont="1" applyBorder="1" applyAlignment="1">
      <alignment horizontal="center" vertical="center"/>
    </xf>
    <xf numFmtId="37" fontId="23" fillId="0" borderId="12" xfId="0" applyNumberFormat="1" applyFont="1" applyBorder="1" applyAlignment="1">
      <alignment horizontal="center" vertical="center"/>
    </xf>
    <xf numFmtId="37" fontId="23" fillId="0" borderId="0" xfId="0" applyNumberFormat="1" applyFont="1" applyAlignment="1">
      <alignment horizontal="center" vertical="center"/>
    </xf>
    <xf numFmtId="37" fontId="23" fillId="0" borderId="13" xfId="0" applyNumberFormat="1" applyFont="1" applyBorder="1" applyAlignment="1">
      <alignment horizontal="center" vertical="center"/>
    </xf>
    <xf numFmtId="37" fontId="23" fillId="0" borderId="6" xfId="0" applyNumberFormat="1" applyFont="1" applyBorder="1" applyAlignment="1">
      <alignment horizontal="center" vertical="center"/>
    </xf>
    <xf numFmtId="37" fontId="23" fillId="0" borderId="2" xfId="0" applyNumberFormat="1" applyFont="1" applyBorder="1" applyAlignment="1">
      <alignment horizontal="center" vertical="center"/>
    </xf>
    <xf numFmtId="37" fontId="23" fillId="0" borderId="11" xfId="0" applyNumberFormat="1" applyFont="1" applyBorder="1" applyAlignment="1">
      <alignment horizontal="center" vertical="center"/>
    </xf>
    <xf numFmtId="0" fontId="35" fillId="0" borderId="0" xfId="0" applyFont="1" applyAlignment="1">
      <alignment horizontal="center" vertical="center"/>
    </xf>
    <xf numFmtId="37" fontId="33" fillId="0" borderId="9" xfId="0" applyNumberFormat="1" applyFont="1" applyBorder="1" applyAlignment="1">
      <alignment horizontal="center" vertical="center"/>
    </xf>
    <xf numFmtId="37" fontId="33" fillId="0" borderId="0" xfId="0" applyNumberFormat="1" applyFont="1" applyAlignment="1">
      <alignment horizontal="center" vertical="center"/>
    </xf>
    <xf numFmtId="37" fontId="33" fillId="0" borderId="12" xfId="0" applyNumberFormat="1" applyFont="1" applyBorder="1" applyAlignment="1">
      <alignment horizontal="center" vertical="center" textRotation="90" wrapText="1"/>
    </xf>
    <xf numFmtId="37" fontId="39" fillId="0" borderId="0" xfId="0" applyNumberFormat="1" applyFont="1" applyAlignment="1">
      <alignment horizontal="center" vertical="center" textRotation="90" wrapText="1"/>
    </xf>
    <xf numFmtId="37" fontId="39" fillId="0" borderId="13" xfId="0" applyNumberFormat="1" applyFont="1" applyBorder="1" applyAlignment="1">
      <alignment horizontal="center" vertical="center" textRotation="90" wrapText="1"/>
    </xf>
    <xf numFmtId="37" fontId="39" fillId="0" borderId="12" xfId="0" applyNumberFormat="1" applyFont="1" applyBorder="1" applyAlignment="1">
      <alignment horizontal="center" vertical="center" textRotation="90" wrapText="1"/>
    </xf>
    <xf numFmtId="37" fontId="38" fillId="0" borderId="13" xfId="1" applyNumberFormat="1" applyFont="1" applyBorder="1" applyAlignment="1">
      <alignment horizontal="center" vertical="center" textRotation="90" wrapText="1"/>
    </xf>
    <xf numFmtId="37" fontId="42" fillId="7" borderId="7" xfId="0" applyNumberFormat="1" applyFont="1" applyFill="1" applyBorder="1" applyAlignment="1">
      <alignment horizontal="center" vertical="center" wrapText="1"/>
    </xf>
    <xf numFmtId="37" fontId="42" fillId="7" borderId="14" xfId="0" applyNumberFormat="1" applyFont="1" applyFill="1" applyBorder="1" applyAlignment="1">
      <alignment horizontal="center" vertical="center" wrapText="1"/>
    </xf>
    <xf numFmtId="37" fontId="42" fillId="7" borderId="15" xfId="0" applyNumberFormat="1" applyFont="1" applyFill="1" applyBorder="1" applyAlignment="1">
      <alignment horizontal="center" vertical="center" wrapText="1"/>
    </xf>
    <xf numFmtId="37" fontId="2" fillId="0" borderId="6" xfId="0" applyNumberFormat="1" applyFont="1" applyBorder="1" applyAlignment="1">
      <alignment vertical="center"/>
    </xf>
    <xf numFmtId="37" fontId="2" fillId="0" borderId="2" xfId="0" applyNumberFormat="1" applyFont="1" applyBorder="1" applyAlignment="1">
      <alignment vertical="center"/>
    </xf>
    <xf numFmtId="37" fontId="2" fillId="0" borderId="11" xfId="0" applyNumberFormat="1" applyFont="1" applyBorder="1" applyAlignment="1">
      <alignment vertical="center"/>
    </xf>
    <xf numFmtId="37" fontId="36" fillId="0" borderId="9" xfId="1" applyNumberFormat="1" applyFont="1" applyBorder="1" applyAlignment="1">
      <alignment horizontal="left" vertical="center" wrapText="1"/>
    </xf>
    <xf numFmtId="37" fontId="36" fillId="0" borderId="0" xfId="1" applyNumberFormat="1" applyFont="1" applyAlignment="1">
      <alignment horizontal="left" vertical="center" wrapText="1"/>
    </xf>
    <xf numFmtId="37" fontId="36" fillId="2" borderId="5" xfId="0" applyNumberFormat="1" applyFont="1" applyFill="1" applyBorder="1" applyAlignment="1">
      <alignment horizontal="center" vertical="center"/>
    </xf>
    <xf numFmtId="37" fontId="36" fillId="2" borderId="4" xfId="0" applyNumberFormat="1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37" fontId="44" fillId="7" borderId="8" xfId="0" applyNumberFormat="1" applyFont="1" applyFill="1" applyBorder="1" applyAlignment="1">
      <alignment horizontal="center" vertical="center" wrapText="1"/>
    </xf>
    <xf numFmtId="37" fontId="44" fillId="7" borderId="9" xfId="0" applyNumberFormat="1" applyFont="1" applyFill="1" applyBorder="1" applyAlignment="1">
      <alignment horizontal="center" vertical="center" wrapText="1"/>
    </xf>
    <xf numFmtId="37" fontId="44" fillId="7" borderId="10" xfId="0" applyNumberFormat="1" applyFont="1" applyFill="1" applyBorder="1" applyAlignment="1">
      <alignment horizontal="center" vertical="center" wrapText="1"/>
    </xf>
    <xf numFmtId="37" fontId="44" fillId="7" borderId="12" xfId="0" applyNumberFormat="1" applyFont="1" applyFill="1" applyBorder="1" applyAlignment="1">
      <alignment horizontal="center" vertical="center" wrapText="1"/>
    </xf>
    <xf numFmtId="37" fontId="44" fillId="7" borderId="0" xfId="0" applyNumberFormat="1" applyFont="1" applyFill="1" applyAlignment="1">
      <alignment horizontal="center" vertical="center" wrapText="1"/>
    </xf>
    <xf numFmtId="37" fontId="44" fillId="7" borderId="13" xfId="0" applyNumberFormat="1" applyFont="1" applyFill="1" applyBorder="1" applyAlignment="1">
      <alignment horizontal="center" vertical="center" wrapText="1"/>
    </xf>
    <xf numFmtId="37" fontId="44" fillId="7" borderId="6" xfId="0" applyNumberFormat="1" applyFont="1" applyFill="1" applyBorder="1" applyAlignment="1">
      <alignment horizontal="center" vertical="center" wrapText="1"/>
    </xf>
    <xf numFmtId="37" fontId="44" fillId="7" borderId="2" xfId="0" applyNumberFormat="1" applyFont="1" applyFill="1" applyBorder="1" applyAlignment="1">
      <alignment horizontal="center" vertical="center" wrapText="1"/>
    </xf>
    <xf numFmtId="37" fontId="44" fillId="7" borderId="11" xfId="0" applyNumberFormat="1" applyFont="1" applyFill="1" applyBorder="1" applyAlignment="1">
      <alignment horizontal="center" vertical="center" wrapText="1"/>
    </xf>
    <xf numFmtId="37" fontId="41" fillId="0" borderId="0" xfId="0" applyNumberFormat="1" applyFont="1" applyAlignment="1">
      <alignment horizontal="center" vertical="center"/>
    </xf>
    <xf numFmtId="37" fontId="23" fillId="4" borderId="12" xfId="0" applyNumberFormat="1" applyFont="1" applyFill="1" applyBorder="1" applyAlignment="1">
      <alignment vertical="center"/>
    </xf>
    <xf numFmtId="37" fontId="23" fillId="4" borderId="0" xfId="0" applyNumberFormat="1" applyFont="1" applyFill="1" applyAlignment="1">
      <alignment vertical="center"/>
    </xf>
    <xf numFmtId="37" fontId="23" fillId="4" borderId="13" xfId="0" applyNumberFormat="1" applyFont="1" applyFill="1" applyBorder="1" applyAlignment="1">
      <alignment vertical="center"/>
    </xf>
    <xf numFmtId="37" fontId="36" fillId="0" borderId="0" xfId="0" applyNumberFormat="1" applyFont="1" applyAlignment="1">
      <alignment horizontal="right" vertical="center"/>
    </xf>
    <xf numFmtId="37" fontId="36" fillId="0" borderId="2" xfId="0" applyNumberFormat="1" applyFont="1" applyBorder="1" applyAlignment="1">
      <alignment horizontal="right" vertical="center"/>
    </xf>
    <xf numFmtId="37" fontId="31" fillId="0" borderId="9" xfId="0" quotePrefix="1" applyNumberFormat="1" applyFont="1" applyBorder="1" applyAlignment="1">
      <alignment horizontal="left" vertical="center"/>
    </xf>
    <xf numFmtId="37" fontId="31" fillId="0" borderId="9" xfId="0" applyNumberFormat="1" applyFont="1" applyBorder="1" applyAlignment="1">
      <alignment horizontal="left" vertical="center"/>
    </xf>
    <xf numFmtId="37" fontId="31" fillId="0" borderId="2" xfId="0" applyNumberFormat="1" applyFont="1" applyBorder="1" applyAlignment="1">
      <alignment horizontal="left" vertical="center"/>
    </xf>
    <xf numFmtId="37" fontId="31" fillId="0" borderId="9" xfId="1" applyNumberFormat="1" applyFont="1" applyBorder="1" applyAlignment="1">
      <alignment vertical="center" wrapText="1"/>
    </xf>
    <xf numFmtId="37" fontId="31" fillId="0" borderId="0" xfId="1" applyNumberFormat="1" applyFont="1" applyAlignment="1">
      <alignment vertical="center" wrapText="1"/>
    </xf>
    <xf numFmtId="37" fontId="45" fillId="7" borderId="0" xfId="1" applyNumberFormat="1" applyFont="1" applyFill="1" applyAlignment="1">
      <alignment horizontal="center" vertical="center" wrapText="1"/>
    </xf>
    <xf numFmtId="37" fontId="45" fillId="7" borderId="2" xfId="1" applyNumberFormat="1" applyFont="1" applyFill="1" applyBorder="1" applyAlignment="1">
      <alignment horizontal="center" vertical="center" wrapText="1"/>
    </xf>
    <xf numFmtId="37" fontId="2" fillId="2" borderId="6" xfId="1" applyNumberFormat="1" applyFont="1" applyFill="1" applyBorder="1" applyAlignment="1">
      <alignment horizontal="center" vertical="center"/>
    </xf>
    <xf numFmtId="37" fontId="2" fillId="2" borderId="11" xfId="1" applyNumberFormat="1" applyFont="1" applyFill="1" applyBorder="1" applyAlignment="1">
      <alignment horizontal="center" vertical="center"/>
    </xf>
    <xf numFmtId="0" fontId="89" fillId="0" borderId="8" xfId="0" applyFont="1" applyBorder="1" applyAlignment="1">
      <alignment horizontal="left" vertical="center" wrapText="1" indent="1"/>
    </xf>
    <xf numFmtId="0" fontId="89" fillId="0" borderId="9" xfId="0" applyFont="1" applyBorder="1" applyAlignment="1">
      <alignment horizontal="left" vertical="center" wrapText="1" indent="1"/>
    </xf>
    <xf numFmtId="0" fontId="89" fillId="0" borderId="12" xfId="0" applyFont="1" applyBorder="1" applyAlignment="1">
      <alignment horizontal="left" vertical="center" wrapText="1" indent="1"/>
    </xf>
    <xf numFmtId="0" fontId="89" fillId="0" borderId="0" xfId="0" applyFont="1" applyAlignment="1">
      <alignment horizontal="left" vertical="center" wrapText="1" indent="1"/>
    </xf>
    <xf numFmtId="0" fontId="66" fillId="14" borderId="5" xfId="0" applyFont="1" applyFill="1" applyBorder="1" applyAlignment="1">
      <alignment horizontal="center" vertical="center" wrapText="1"/>
    </xf>
    <xf numFmtId="0" fontId="66" fillId="14" borderId="3" xfId="0" applyFont="1" applyFill="1" applyBorder="1" applyAlignment="1">
      <alignment horizontal="center" vertical="center" wrapText="1"/>
    </xf>
    <xf numFmtId="0" fontId="66" fillId="14" borderId="4" xfId="0" applyFont="1" applyFill="1" applyBorder="1" applyAlignment="1">
      <alignment horizontal="center" vertical="center" wrapText="1"/>
    </xf>
    <xf numFmtId="37" fontId="43" fillId="0" borderId="5" xfId="1" applyNumberFormat="1" applyFont="1" applyBorder="1" applyAlignment="1">
      <alignment horizontal="center" vertical="center" wrapText="1"/>
    </xf>
    <xf numFmtId="37" fontId="43" fillId="0" borderId="3" xfId="1" applyNumberFormat="1" applyFont="1" applyBorder="1" applyAlignment="1">
      <alignment horizontal="center" vertical="center" wrapText="1"/>
    </xf>
    <xf numFmtId="37" fontId="43" fillId="0" borderId="4" xfId="1" applyNumberFormat="1" applyFont="1" applyBorder="1" applyAlignment="1">
      <alignment horizontal="center" vertical="center" wrapText="1"/>
    </xf>
    <xf numFmtId="37" fontId="57" fillId="14" borderId="5" xfId="1" applyNumberFormat="1" applyFont="1" applyFill="1" applyBorder="1" applyAlignment="1">
      <alignment horizontal="center" vertical="center"/>
    </xf>
    <xf numFmtId="37" fontId="57" fillId="14" borderId="3" xfId="1" applyNumberFormat="1" applyFont="1" applyFill="1" applyBorder="1" applyAlignment="1">
      <alignment horizontal="center" vertical="center"/>
    </xf>
    <xf numFmtId="37" fontId="57" fillId="14" borderId="4" xfId="1" applyNumberFormat="1" applyFont="1" applyFill="1" applyBorder="1" applyAlignment="1">
      <alignment horizontal="center" vertical="center"/>
    </xf>
    <xf numFmtId="0" fontId="88" fillId="0" borderId="8" xfId="0" applyFont="1" applyBorder="1" applyAlignment="1">
      <alignment horizontal="center" vertical="center"/>
    </xf>
    <xf numFmtId="0" fontId="88" fillId="0" borderId="9" xfId="0" applyFont="1" applyBorder="1" applyAlignment="1">
      <alignment horizontal="center" vertical="center"/>
    </xf>
    <xf numFmtId="0" fontId="88" fillId="0" borderId="6" xfId="0" applyFont="1" applyBorder="1" applyAlignment="1">
      <alignment horizontal="center" vertical="center"/>
    </xf>
    <xf numFmtId="0" fontId="88" fillId="0" borderId="2" xfId="0" applyFont="1" applyBorder="1" applyAlignment="1">
      <alignment horizontal="center" vertical="center"/>
    </xf>
    <xf numFmtId="37" fontId="2" fillId="2" borderId="7" xfId="1" quotePrefix="1" applyNumberFormat="1" applyFont="1" applyFill="1" applyBorder="1" applyAlignment="1">
      <alignment horizontal="center" vertical="center"/>
    </xf>
    <xf numFmtId="37" fontId="2" fillId="2" borderId="14" xfId="1" quotePrefix="1" applyNumberFormat="1" applyFont="1" applyFill="1" applyBorder="1" applyAlignment="1">
      <alignment horizontal="center" vertical="center"/>
    </xf>
    <xf numFmtId="37" fontId="2" fillId="2" borderId="15" xfId="1" quotePrefix="1" applyNumberFormat="1" applyFont="1" applyFill="1" applyBorder="1" applyAlignment="1">
      <alignment horizontal="center" vertical="center"/>
    </xf>
    <xf numFmtId="37" fontId="61" fillId="0" borderId="1" xfId="1" applyNumberFormat="1" applyFont="1" applyBorder="1" applyAlignment="1">
      <alignment horizontal="center" vertical="center"/>
    </xf>
    <xf numFmtId="37" fontId="65" fillId="0" borderId="7" xfId="1" applyNumberFormat="1" applyFont="1" applyBorder="1" applyAlignment="1">
      <alignment horizontal="center" vertical="center"/>
    </xf>
    <xf numFmtId="37" fontId="75" fillId="11" borderId="12" xfId="1" quotePrefix="1" applyNumberFormat="1" applyFont="1" applyFill="1" applyBorder="1" applyAlignment="1">
      <alignment horizontal="center" vertical="center"/>
    </xf>
    <xf numFmtId="37" fontId="75" fillId="11" borderId="0" xfId="1" quotePrefix="1" applyNumberFormat="1" applyFont="1" applyFill="1" applyAlignment="1">
      <alignment horizontal="center" vertical="center"/>
    </xf>
    <xf numFmtId="37" fontId="75" fillId="11" borderId="13" xfId="1" quotePrefix="1" applyNumberFormat="1" applyFont="1" applyFill="1" applyBorder="1" applyAlignment="1">
      <alignment horizontal="center" vertical="center"/>
    </xf>
    <xf numFmtId="37" fontId="4" fillId="3" borderId="7" xfId="1" quotePrefix="1" applyNumberFormat="1" applyFont="1" applyFill="1" applyBorder="1" applyAlignment="1">
      <alignment horizontal="center" vertical="center"/>
    </xf>
    <xf numFmtId="37" fontId="4" fillId="3" borderId="14" xfId="1" quotePrefix="1" applyNumberFormat="1" applyFont="1" applyFill="1" applyBorder="1" applyAlignment="1">
      <alignment horizontal="center" vertical="center"/>
    </xf>
    <xf numFmtId="37" fontId="4" fillId="3" borderId="15" xfId="1" quotePrefix="1" applyNumberFormat="1" applyFont="1" applyFill="1" applyBorder="1" applyAlignment="1">
      <alignment horizontal="center" vertical="center"/>
    </xf>
    <xf numFmtId="0" fontId="68" fillId="0" borderId="12" xfId="0" applyFont="1" applyBorder="1" applyAlignment="1">
      <alignment horizontal="left" vertical="center" indent="1"/>
    </xf>
    <xf numFmtId="0" fontId="68" fillId="0" borderId="0" xfId="0" applyFont="1" applyAlignment="1">
      <alignment horizontal="left" vertical="center" indent="1"/>
    </xf>
    <xf numFmtId="0" fontId="68" fillId="0" borderId="13" xfId="0" applyFont="1" applyBorder="1" applyAlignment="1">
      <alignment horizontal="left" vertical="center" indent="1"/>
    </xf>
    <xf numFmtId="0" fontId="68" fillId="0" borderId="6" xfId="0" applyFont="1" applyBorder="1" applyAlignment="1">
      <alignment horizontal="left" vertical="center" indent="1"/>
    </xf>
    <xf numFmtId="0" fontId="68" fillId="0" borderId="2" xfId="0" applyFont="1" applyBorder="1" applyAlignment="1">
      <alignment horizontal="left" vertical="center" indent="1"/>
    </xf>
    <xf numFmtId="0" fontId="68" fillId="0" borderId="11" xfId="0" applyFont="1" applyBorder="1" applyAlignment="1">
      <alignment horizontal="left" vertical="center" indent="1"/>
    </xf>
    <xf numFmtId="37" fontId="2" fillId="9" borderId="7" xfId="1" quotePrefix="1" applyNumberFormat="1" applyFont="1" applyFill="1" applyBorder="1" applyAlignment="1">
      <alignment horizontal="center" vertical="center"/>
    </xf>
    <xf numFmtId="37" fontId="2" fillId="9" borderId="14" xfId="1" quotePrefix="1" applyNumberFormat="1" applyFont="1" applyFill="1" applyBorder="1" applyAlignment="1">
      <alignment horizontal="center" vertical="center"/>
    </xf>
    <xf numFmtId="37" fontId="2" fillId="9" borderId="15" xfId="1" quotePrefix="1" applyNumberFormat="1" applyFont="1" applyFill="1" applyBorder="1" applyAlignment="1">
      <alignment horizontal="center" vertical="center"/>
    </xf>
    <xf numFmtId="37" fontId="4" fillId="9" borderId="7" xfId="1" quotePrefix="1" applyNumberFormat="1" applyFont="1" applyFill="1" applyBorder="1" applyAlignment="1">
      <alignment horizontal="center" vertical="center"/>
    </xf>
    <xf numFmtId="37" fontId="4" fillId="9" borderId="14" xfId="1" quotePrefix="1" applyNumberFormat="1" applyFont="1" applyFill="1" applyBorder="1" applyAlignment="1">
      <alignment horizontal="center" vertical="center"/>
    </xf>
    <xf numFmtId="37" fontId="4" fillId="9" borderId="15" xfId="1" quotePrefix="1" applyNumberFormat="1" applyFont="1" applyFill="1" applyBorder="1" applyAlignment="1">
      <alignment horizontal="center" vertical="center"/>
    </xf>
    <xf numFmtId="37" fontId="14" fillId="0" borderId="5" xfId="1" applyNumberFormat="1" applyFont="1" applyBorder="1" applyAlignment="1">
      <alignment horizontal="right" vertical="center" wrapText="1"/>
    </xf>
    <xf numFmtId="37" fontId="14" fillId="0" borderId="3" xfId="1" applyNumberFormat="1" applyFont="1" applyBorder="1" applyAlignment="1">
      <alignment horizontal="right" vertical="center" wrapText="1"/>
    </xf>
    <xf numFmtId="37" fontId="14" fillId="0" borderId="4" xfId="1" applyNumberFormat="1" applyFont="1" applyBorder="1" applyAlignment="1">
      <alignment horizontal="right" vertical="center" wrapText="1"/>
    </xf>
    <xf numFmtId="37" fontId="4" fillId="8" borderId="7" xfId="1" quotePrefix="1" applyNumberFormat="1" applyFont="1" applyFill="1" applyBorder="1" applyAlignment="1">
      <alignment horizontal="center" vertical="center"/>
    </xf>
    <xf numFmtId="37" fontId="4" fillId="8" borderId="14" xfId="1" quotePrefix="1" applyNumberFormat="1" applyFont="1" applyFill="1" applyBorder="1" applyAlignment="1">
      <alignment horizontal="center" vertical="center"/>
    </xf>
    <xf numFmtId="37" fontId="4" fillId="8" borderId="15" xfId="1" quotePrefix="1" applyNumberFormat="1" applyFont="1" applyFill="1" applyBorder="1" applyAlignment="1">
      <alignment horizontal="center" vertical="center"/>
    </xf>
    <xf numFmtId="37" fontId="4" fillId="9" borderId="8" xfId="1" quotePrefix="1" applyNumberFormat="1" applyFont="1" applyFill="1" applyBorder="1" applyAlignment="1">
      <alignment horizontal="right" vertical="center"/>
    </xf>
    <xf numFmtId="37" fontId="4" fillId="9" borderId="9" xfId="1" quotePrefix="1" applyNumberFormat="1" applyFont="1" applyFill="1" applyBorder="1" applyAlignment="1">
      <alignment horizontal="right" vertical="center"/>
    </xf>
    <xf numFmtId="37" fontId="2" fillId="2" borderId="12" xfId="1" applyNumberFormat="1" applyFont="1" applyFill="1" applyBorder="1" applyAlignment="1">
      <alignment horizontal="center" vertical="center"/>
    </xf>
    <xf numFmtId="37" fontId="2" fillId="2" borderId="13" xfId="1" applyNumberFormat="1" applyFont="1" applyFill="1" applyBorder="1" applyAlignment="1">
      <alignment horizontal="center" vertical="center"/>
    </xf>
  </cellXfs>
  <cellStyles count="2">
    <cellStyle name="Normal" xfId="0" builtinId="0"/>
    <cellStyle name="Normal 2" xfId="1" xr:uid="{3578224E-84A8-314C-A037-401B2955EDD3}"/>
  </cellStyles>
  <dxfs count="21">
    <dxf>
      <font>
        <strike val="0"/>
        <color rgb="FFFF0000"/>
      </font>
      <fill>
        <patternFill patternType="none">
          <bgColor auto="1"/>
        </patternFill>
      </fill>
    </dxf>
    <dxf>
      <font>
        <strike val="0"/>
        <color rgb="FFFF0000"/>
      </font>
    </dxf>
    <dxf>
      <font>
        <strike val="0"/>
        <color theme="0" tint="-0.14996795556505021"/>
      </font>
      <fill>
        <patternFill patternType="none">
          <bgColor auto="1"/>
        </patternFill>
      </fill>
    </dxf>
    <dxf>
      <font>
        <strike val="0"/>
        <color rgb="FFFF0000"/>
      </font>
    </dxf>
    <dxf>
      <font>
        <strike val="0"/>
        <color theme="0" tint="-0.14996795556505021"/>
      </font>
      <fill>
        <patternFill patternType="none">
          <bgColor auto="1"/>
        </patternFill>
      </fill>
    </dxf>
    <dxf>
      <font>
        <strike val="0"/>
        <color rgb="FFFF0000"/>
      </font>
    </dxf>
    <dxf>
      <font>
        <strike val="0"/>
        <color theme="0" tint="-0.14996795556505021"/>
      </font>
      <fill>
        <patternFill patternType="none">
          <bgColor auto="1"/>
        </patternFill>
      </fill>
    </dxf>
    <dxf>
      <font>
        <strike val="0"/>
        <color rgb="FFFF0000"/>
      </font>
    </dxf>
    <dxf>
      <font>
        <strike val="0"/>
        <color theme="0" tint="-0.14996795556505021"/>
      </font>
      <fill>
        <patternFill patternType="none">
          <bgColor auto="1"/>
        </patternFill>
      </fill>
    </dxf>
    <dxf>
      <font>
        <strike val="0"/>
        <color rgb="FFFF0000"/>
      </font>
    </dxf>
    <dxf>
      <font>
        <strike val="0"/>
        <color theme="0" tint="-0.14996795556505021"/>
      </font>
      <fill>
        <patternFill patternType="none">
          <bgColor auto="1"/>
        </patternFill>
      </fill>
    </dxf>
    <dxf>
      <font>
        <strike val="0"/>
        <color rgb="FFFF0000"/>
      </font>
    </dxf>
    <dxf>
      <font>
        <strike val="0"/>
        <color theme="0" tint="-0.14996795556505021"/>
      </font>
      <fill>
        <patternFill patternType="none">
          <bgColor auto="1"/>
        </patternFill>
      </fill>
    </dxf>
    <dxf>
      <font>
        <strike val="0"/>
        <color rgb="FFFF0000"/>
      </font>
    </dxf>
    <dxf>
      <font>
        <strike val="0"/>
        <color theme="0" tint="-0.14996795556505021"/>
      </font>
      <fill>
        <patternFill patternType="none">
          <bgColor auto="1"/>
        </patternFill>
      </fill>
    </dxf>
    <dxf>
      <font>
        <strike val="0"/>
        <color rgb="FFFF0000"/>
      </font>
    </dxf>
    <dxf>
      <font>
        <strike val="0"/>
        <color theme="0" tint="-0.14996795556505021"/>
      </font>
      <fill>
        <patternFill patternType="none">
          <bgColor auto="1"/>
        </patternFill>
      </fill>
    </dxf>
    <dxf>
      <font>
        <strike val="0"/>
        <color rgb="FFFF0000"/>
      </font>
    </dxf>
    <dxf>
      <font>
        <strike val="0"/>
        <color theme="0" tint="-0.14996795556505021"/>
      </font>
      <fill>
        <patternFill patternType="none">
          <bgColor auto="1"/>
        </patternFill>
      </fill>
    </dxf>
    <dxf>
      <font>
        <strike val="0"/>
        <color rgb="FFFF0000"/>
      </font>
    </dxf>
    <dxf>
      <font>
        <strike val="0"/>
        <color theme="0" tint="-0.14996795556505021"/>
      </font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0000FF"/>
      <color rgb="FFEDFFB9"/>
      <color rgb="FFFFF8EA"/>
      <color rgb="FFFEEAFF"/>
      <color rgb="FFE6FFFB"/>
      <color rgb="FFFFD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685800</xdr:colOff>
      <xdr:row>27</xdr:row>
      <xdr:rowOff>25399</xdr:rowOff>
    </xdr:from>
    <xdr:to>
      <xdr:col>9</xdr:col>
      <xdr:colOff>685800</xdr:colOff>
      <xdr:row>46</xdr:row>
      <xdr:rowOff>5079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4D7A247D-632E-6C41-82DE-F6687BE2E1BD}"/>
            </a:ext>
          </a:extLst>
        </xdr:cNvPr>
        <xdr:cNvCxnSpPr/>
      </xdr:nvCxnSpPr>
      <xdr:spPr>
        <a:xfrm>
          <a:off x="10655300" y="6134099"/>
          <a:ext cx="0" cy="4323080"/>
        </a:xfrm>
        <a:prstGeom prst="line">
          <a:avLst/>
        </a:prstGeom>
        <a:ln w="12700">
          <a:solidFill>
            <a:srgbClr val="0000FF"/>
          </a:solidFill>
          <a:headEnd type="stealth" w="lg" len="lg"/>
          <a:tailEnd type="stealth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88900</xdr:colOff>
      <xdr:row>16</xdr:row>
      <xdr:rowOff>127000</xdr:rowOff>
    </xdr:from>
    <xdr:to>
      <xdr:col>8</xdr:col>
      <xdr:colOff>88900</xdr:colOff>
      <xdr:row>32</xdr:row>
      <xdr:rowOff>127000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2265A7D1-6B41-584B-5DE1-4CA03F3C1C59}"/>
            </a:ext>
          </a:extLst>
        </xdr:cNvPr>
        <xdr:cNvCxnSpPr/>
      </xdr:nvCxnSpPr>
      <xdr:spPr>
        <a:xfrm>
          <a:off x="9867900" y="3721100"/>
          <a:ext cx="0" cy="3657600"/>
        </a:xfrm>
        <a:prstGeom prst="line">
          <a:avLst/>
        </a:prstGeom>
        <a:ln w="12700">
          <a:solidFill>
            <a:srgbClr val="0000FF"/>
          </a:solidFill>
          <a:headEnd type="oval"/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2781300</xdr:colOff>
      <xdr:row>38</xdr:row>
      <xdr:rowOff>215900</xdr:rowOff>
    </xdr:from>
    <xdr:to>
      <xdr:col>0</xdr:col>
      <xdr:colOff>4168586</xdr:colOff>
      <xdr:row>42</xdr:row>
      <xdr:rowOff>38101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9B0C6F0-10B4-B644-9CBC-D5E858CDF0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81300" y="8839200"/>
          <a:ext cx="1387286" cy="736601"/>
        </a:xfrm>
        <a:prstGeom prst="rect">
          <a:avLst/>
        </a:prstGeom>
      </xdr:spPr>
    </xdr:pic>
    <xdr:clientData/>
  </xdr:twoCellAnchor>
  <xdr:twoCellAnchor>
    <xdr:from>
      <xdr:col>9</xdr:col>
      <xdr:colOff>304800</xdr:colOff>
      <xdr:row>3</xdr:row>
      <xdr:rowOff>0</xdr:rowOff>
    </xdr:from>
    <xdr:to>
      <xdr:col>9</xdr:col>
      <xdr:colOff>495300</xdr:colOff>
      <xdr:row>7</xdr:row>
      <xdr:rowOff>127000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D5BBCEEB-C692-CE41-805C-B6A54DE1260B}"/>
            </a:ext>
          </a:extLst>
        </xdr:cNvPr>
        <xdr:cNvCxnSpPr/>
      </xdr:nvCxnSpPr>
      <xdr:spPr>
        <a:xfrm flipH="1" flipV="1">
          <a:off x="10274300" y="647700"/>
          <a:ext cx="190500" cy="1016000"/>
        </a:xfrm>
        <a:prstGeom prst="line">
          <a:avLst/>
        </a:prstGeom>
        <a:ln w="12700">
          <a:solidFill>
            <a:schemeClr val="tx1"/>
          </a:solidFill>
          <a:headEnd type="stealth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838201</xdr:colOff>
      <xdr:row>31</xdr:row>
      <xdr:rowOff>63500</xdr:rowOff>
    </xdr:from>
    <xdr:to>
      <xdr:col>6</xdr:col>
      <xdr:colOff>826593</xdr:colOff>
      <xdr:row>36</xdr:row>
      <xdr:rowOff>63500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50E200F-3F52-B340-9CEC-E69D96EA7B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19601" y="6819900"/>
          <a:ext cx="2033092" cy="1079500"/>
        </a:xfrm>
        <a:prstGeom prst="rect">
          <a:avLst/>
        </a:prstGeom>
      </xdr:spPr>
    </xdr:pic>
    <xdr:clientData/>
  </xdr:twoCellAnchor>
  <xdr:twoCellAnchor>
    <xdr:from>
      <xdr:col>5</xdr:col>
      <xdr:colOff>889000</xdr:colOff>
      <xdr:row>20</xdr:row>
      <xdr:rowOff>0</xdr:rowOff>
    </xdr:from>
    <xdr:to>
      <xdr:col>7</xdr:col>
      <xdr:colOff>825500</xdr:colOff>
      <xdr:row>20</xdr:row>
      <xdr:rowOff>101600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C64A0720-D8C3-089B-EFE0-3736121D9CE8}"/>
            </a:ext>
          </a:extLst>
        </xdr:cNvPr>
        <xdr:cNvCxnSpPr/>
      </xdr:nvCxnSpPr>
      <xdr:spPr>
        <a:xfrm flipH="1" flipV="1">
          <a:off x="5613400" y="4343400"/>
          <a:ext cx="1739900" cy="101600"/>
        </a:xfrm>
        <a:prstGeom prst="line">
          <a:avLst/>
        </a:prstGeom>
        <a:ln w="12700">
          <a:solidFill>
            <a:srgbClr val="0000FF"/>
          </a:solidFill>
          <a:headEnd type="oval" w="med" len="med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647700</xdr:colOff>
      <xdr:row>20</xdr:row>
      <xdr:rowOff>101600</xdr:rowOff>
    </xdr:from>
    <xdr:to>
      <xdr:col>7</xdr:col>
      <xdr:colOff>825500</xdr:colOff>
      <xdr:row>32</xdr:row>
      <xdr:rowOff>190500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1BAE9BD5-E1F0-3F43-B23C-15B82B8A52C9}"/>
            </a:ext>
          </a:extLst>
        </xdr:cNvPr>
        <xdr:cNvCxnSpPr/>
      </xdr:nvCxnSpPr>
      <xdr:spPr>
        <a:xfrm flipV="1">
          <a:off x="7175500" y="4445000"/>
          <a:ext cx="177800" cy="2717800"/>
        </a:xfrm>
        <a:prstGeom prst="line">
          <a:avLst/>
        </a:prstGeom>
        <a:ln w="12700">
          <a:solidFill>
            <a:srgbClr val="0000FF"/>
          </a:solidFill>
          <a:headEnd type="stealth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685800</xdr:colOff>
      <xdr:row>27</xdr:row>
      <xdr:rowOff>25399</xdr:rowOff>
    </xdr:from>
    <xdr:to>
      <xdr:col>9</xdr:col>
      <xdr:colOff>685800</xdr:colOff>
      <xdr:row>46</xdr:row>
      <xdr:rowOff>5079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5118AB9A-2044-3BBC-679D-A2553C5CDA4D}"/>
            </a:ext>
          </a:extLst>
        </xdr:cNvPr>
        <xdr:cNvCxnSpPr/>
      </xdr:nvCxnSpPr>
      <xdr:spPr>
        <a:xfrm>
          <a:off x="10655300" y="6134099"/>
          <a:ext cx="0" cy="4323080"/>
        </a:xfrm>
        <a:prstGeom prst="line">
          <a:avLst/>
        </a:prstGeom>
        <a:ln w="12700">
          <a:solidFill>
            <a:srgbClr val="0000FF"/>
          </a:solidFill>
          <a:headEnd type="stealth" w="lg" len="lg"/>
          <a:tailEnd type="stealth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2781300</xdr:colOff>
      <xdr:row>5</xdr:row>
      <xdr:rowOff>76200</xdr:rowOff>
    </xdr:from>
    <xdr:to>
      <xdr:col>0</xdr:col>
      <xdr:colOff>4168586</xdr:colOff>
      <xdr:row>8</xdr:row>
      <xdr:rowOff>127001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36900A4-4A88-0F4C-92C9-B909C4D0EF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81300" y="1155700"/>
          <a:ext cx="1387286" cy="736601"/>
        </a:xfrm>
        <a:prstGeom prst="rect">
          <a:avLst/>
        </a:prstGeom>
      </xdr:spPr>
    </xdr:pic>
    <xdr:clientData/>
  </xdr:twoCellAnchor>
  <xdr:twoCellAnchor>
    <xdr:from>
      <xdr:col>7</xdr:col>
      <xdr:colOff>850900</xdr:colOff>
      <xdr:row>3</xdr:row>
      <xdr:rowOff>0</xdr:rowOff>
    </xdr:from>
    <xdr:to>
      <xdr:col>9</xdr:col>
      <xdr:colOff>177800</xdr:colOff>
      <xdr:row>6</xdr:row>
      <xdr:rowOff>203200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id="{548401D8-FA90-1440-A3EB-F44677877606}"/>
            </a:ext>
          </a:extLst>
        </xdr:cNvPr>
        <xdr:cNvCxnSpPr/>
      </xdr:nvCxnSpPr>
      <xdr:spPr>
        <a:xfrm flipV="1">
          <a:off x="9613900" y="647700"/>
          <a:ext cx="533400" cy="863600"/>
        </a:xfrm>
        <a:prstGeom prst="line">
          <a:avLst/>
        </a:prstGeom>
        <a:ln w="12700">
          <a:solidFill>
            <a:schemeClr val="tx1"/>
          </a:solidFill>
          <a:headEnd type="stealth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2781300</xdr:colOff>
      <xdr:row>5</xdr:row>
      <xdr:rowOff>76200</xdr:rowOff>
    </xdr:from>
    <xdr:to>
      <xdr:col>0</xdr:col>
      <xdr:colOff>4168586</xdr:colOff>
      <xdr:row>8</xdr:row>
      <xdr:rowOff>127001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66064D2-1D5E-0F42-B4D9-FBBD4420A7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81300" y="1155700"/>
          <a:ext cx="1387286" cy="736601"/>
        </a:xfrm>
        <a:prstGeom prst="rect">
          <a:avLst/>
        </a:prstGeom>
      </xdr:spPr>
    </xdr:pic>
    <xdr:clientData/>
  </xdr:twoCellAnchor>
  <xdr:twoCellAnchor>
    <xdr:from>
      <xdr:col>6</xdr:col>
      <xdr:colOff>406400</xdr:colOff>
      <xdr:row>23</xdr:row>
      <xdr:rowOff>127000</xdr:rowOff>
    </xdr:from>
    <xdr:to>
      <xdr:col>6</xdr:col>
      <xdr:colOff>419100</xdr:colOff>
      <xdr:row>25</xdr:row>
      <xdr:rowOff>35560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BA6E9496-2B04-5942-9720-E9FA102B8D48}"/>
            </a:ext>
          </a:extLst>
        </xdr:cNvPr>
        <xdr:cNvCxnSpPr/>
      </xdr:nvCxnSpPr>
      <xdr:spPr>
        <a:xfrm>
          <a:off x="8255000" y="5321300"/>
          <a:ext cx="12700" cy="365760"/>
        </a:xfrm>
        <a:prstGeom prst="line">
          <a:avLst/>
        </a:prstGeom>
        <a:ln w="12700">
          <a:solidFill>
            <a:schemeClr val="tx1"/>
          </a:solidFill>
          <a:tailEnd type="stealth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101600</xdr:colOff>
      <xdr:row>25</xdr:row>
      <xdr:rowOff>114300</xdr:rowOff>
    </xdr:from>
    <xdr:to>
      <xdr:col>9</xdr:col>
      <xdr:colOff>152400</xdr:colOff>
      <xdr:row>26</xdr:row>
      <xdr:rowOff>215900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E3BA354E-1D6C-53D4-1C1A-132F88A2275D}"/>
            </a:ext>
          </a:extLst>
        </xdr:cNvPr>
        <xdr:cNvCxnSpPr/>
      </xdr:nvCxnSpPr>
      <xdr:spPr>
        <a:xfrm flipH="1" flipV="1">
          <a:off x="9842500" y="5765800"/>
          <a:ext cx="279400" cy="330200"/>
        </a:xfrm>
        <a:prstGeom prst="line">
          <a:avLst/>
        </a:prstGeom>
        <a:ln w="12700">
          <a:solidFill>
            <a:srgbClr val="00B050"/>
          </a:solidFill>
          <a:headEnd type="stealth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50801</xdr:colOff>
      <xdr:row>25</xdr:row>
      <xdr:rowOff>114300</xdr:rowOff>
    </xdr:from>
    <xdr:to>
      <xdr:col>8</xdr:col>
      <xdr:colOff>97029</xdr:colOff>
      <xdr:row>25</xdr:row>
      <xdr:rowOff>114300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8F49BB52-D042-464B-87F3-FA2B2AE0D900}"/>
            </a:ext>
          </a:extLst>
        </xdr:cNvPr>
        <xdr:cNvCxnSpPr/>
      </xdr:nvCxnSpPr>
      <xdr:spPr>
        <a:xfrm flipH="1">
          <a:off x="8813801" y="5765800"/>
          <a:ext cx="1024128" cy="0"/>
        </a:xfrm>
        <a:prstGeom prst="line">
          <a:avLst/>
        </a:prstGeom>
        <a:ln w="12700">
          <a:solidFill>
            <a:srgbClr val="00B050"/>
          </a:solidFill>
          <a:headEnd type="oval"/>
          <a:tailEnd type="stealth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850900</xdr:colOff>
      <xdr:row>3</xdr:row>
      <xdr:rowOff>0</xdr:rowOff>
    </xdr:from>
    <xdr:to>
      <xdr:col>9</xdr:col>
      <xdr:colOff>177800</xdr:colOff>
      <xdr:row>6</xdr:row>
      <xdr:rowOff>203200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C7731C3D-8B54-9547-9FCB-01C41FD07A63}"/>
            </a:ext>
          </a:extLst>
        </xdr:cNvPr>
        <xdr:cNvCxnSpPr/>
      </xdr:nvCxnSpPr>
      <xdr:spPr>
        <a:xfrm flipV="1">
          <a:off x="9613900" y="647700"/>
          <a:ext cx="533400" cy="863600"/>
        </a:xfrm>
        <a:prstGeom prst="line">
          <a:avLst/>
        </a:prstGeom>
        <a:ln w="12700">
          <a:solidFill>
            <a:schemeClr val="tx1"/>
          </a:solidFill>
          <a:headEnd type="stealth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2781300</xdr:colOff>
      <xdr:row>5</xdr:row>
      <xdr:rowOff>76200</xdr:rowOff>
    </xdr:from>
    <xdr:to>
      <xdr:col>0</xdr:col>
      <xdr:colOff>4168586</xdr:colOff>
      <xdr:row>8</xdr:row>
      <xdr:rowOff>127001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46769FB-9F20-974F-8242-9F320EF9E4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81300" y="1155700"/>
          <a:ext cx="1387286" cy="736601"/>
        </a:xfrm>
        <a:prstGeom prst="rect">
          <a:avLst/>
        </a:prstGeom>
      </xdr:spPr>
    </xdr:pic>
    <xdr:clientData/>
  </xdr:twoCellAnchor>
  <xdr:twoCellAnchor>
    <xdr:from>
      <xdr:col>3</xdr:col>
      <xdr:colOff>495300</xdr:colOff>
      <xdr:row>43</xdr:row>
      <xdr:rowOff>127000</xdr:rowOff>
    </xdr:from>
    <xdr:to>
      <xdr:col>3</xdr:col>
      <xdr:colOff>508000</xdr:colOff>
      <xdr:row>45</xdr:row>
      <xdr:rowOff>35560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32093A3F-8CAE-7B4A-B3CF-DB78A68EB998}"/>
            </a:ext>
          </a:extLst>
        </xdr:cNvPr>
        <xdr:cNvCxnSpPr/>
      </xdr:nvCxnSpPr>
      <xdr:spPr>
        <a:xfrm>
          <a:off x="6121400" y="9893300"/>
          <a:ext cx="12700" cy="365760"/>
        </a:xfrm>
        <a:prstGeom prst="line">
          <a:avLst/>
        </a:prstGeom>
        <a:ln w="12700">
          <a:solidFill>
            <a:schemeClr val="tx1"/>
          </a:solidFill>
          <a:tailEnd type="stealth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482600</xdr:colOff>
      <xdr:row>28</xdr:row>
      <xdr:rowOff>0</xdr:rowOff>
    </xdr:from>
    <xdr:to>
      <xdr:col>3</xdr:col>
      <xdr:colOff>495300</xdr:colOff>
      <xdr:row>29</xdr:row>
      <xdr:rowOff>137160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E4B3061E-4514-0E48-A0D7-D8481F2EC600}"/>
            </a:ext>
          </a:extLst>
        </xdr:cNvPr>
        <xdr:cNvCxnSpPr/>
      </xdr:nvCxnSpPr>
      <xdr:spPr>
        <a:xfrm>
          <a:off x="6108700" y="6337300"/>
          <a:ext cx="12700" cy="365760"/>
        </a:xfrm>
        <a:prstGeom prst="line">
          <a:avLst/>
        </a:prstGeom>
        <a:ln w="12700">
          <a:solidFill>
            <a:schemeClr val="tx1"/>
          </a:solidFill>
          <a:headEnd type="stealth" w="lg" len="lg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88900</xdr:colOff>
      <xdr:row>27</xdr:row>
      <xdr:rowOff>127000</xdr:rowOff>
    </xdr:from>
    <xdr:to>
      <xdr:col>11</xdr:col>
      <xdr:colOff>101600</xdr:colOff>
      <xdr:row>45</xdr:row>
      <xdr:rowOff>127000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456558E1-2BE3-A145-9EF5-C3C6C5AE2B2A}"/>
            </a:ext>
          </a:extLst>
        </xdr:cNvPr>
        <xdr:cNvCxnSpPr/>
      </xdr:nvCxnSpPr>
      <xdr:spPr>
        <a:xfrm>
          <a:off x="12115800" y="6235700"/>
          <a:ext cx="12700" cy="4114800"/>
        </a:xfrm>
        <a:prstGeom prst="line">
          <a:avLst/>
        </a:prstGeom>
        <a:ln w="12700">
          <a:solidFill>
            <a:srgbClr val="0000FF"/>
          </a:solidFill>
          <a:headEnd type="oval"/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88900</xdr:colOff>
      <xdr:row>27</xdr:row>
      <xdr:rowOff>127000</xdr:rowOff>
    </xdr:from>
    <xdr:to>
      <xdr:col>3</xdr:col>
      <xdr:colOff>101600</xdr:colOff>
      <xdr:row>45</xdr:row>
      <xdr:rowOff>127000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86186BB2-1B81-0244-BCF8-B74BA2A050FD}"/>
            </a:ext>
          </a:extLst>
        </xdr:cNvPr>
        <xdr:cNvCxnSpPr/>
      </xdr:nvCxnSpPr>
      <xdr:spPr>
        <a:xfrm>
          <a:off x="5676900" y="6235700"/>
          <a:ext cx="12700" cy="4114800"/>
        </a:xfrm>
        <a:prstGeom prst="line">
          <a:avLst/>
        </a:prstGeom>
        <a:ln w="12700">
          <a:solidFill>
            <a:srgbClr val="0000FF"/>
          </a:solidFill>
          <a:headEnd type="oval"/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685800</xdr:colOff>
      <xdr:row>27</xdr:row>
      <xdr:rowOff>25399</xdr:rowOff>
    </xdr:from>
    <xdr:to>
      <xdr:col>9</xdr:col>
      <xdr:colOff>685800</xdr:colOff>
      <xdr:row>46</xdr:row>
      <xdr:rowOff>5079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91EAD040-BC5C-7A40-9ED6-79D15B15E0C6}"/>
            </a:ext>
          </a:extLst>
        </xdr:cNvPr>
        <xdr:cNvCxnSpPr/>
      </xdr:nvCxnSpPr>
      <xdr:spPr>
        <a:xfrm>
          <a:off x="10655300" y="6134099"/>
          <a:ext cx="0" cy="4323080"/>
        </a:xfrm>
        <a:prstGeom prst="line">
          <a:avLst/>
        </a:prstGeom>
        <a:ln w="12700">
          <a:solidFill>
            <a:srgbClr val="0000FF"/>
          </a:solidFill>
          <a:headEnd type="stealth" w="lg" len="lg"/>
          <a:tailEnd type="stealth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685800</xdr:colOff>
      <xdr:row>28</xdr:row>
      <xdr:rowOff>12699</xdr:rowOff>
    </xdr:from>
    <xdr:to>
      <xdr:col>10</xdr:col>
      <xdr:colOff>685800</xdr:colOff>
      <xdr:row>45</xdr:row>
      <xdr:rowOff>12699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B23A1B53-84D9-274E-9554-B715FC0597C5}"/>
            </a:ext>
          </a:extLst>
        </xdr:cNvPr>
        <xdr:cNvCxnSpPr/>
      </xdr:nvCxnSpPr>
      <xdr:spPr>
        <a:xfrm>
          <a:off x="11684000" y="6349999"/>
          <a:ext cx="0" cy="3886200"/>
        </a:xfrm>
        <a:prstGeom prst="line">
          <a:avLst/>
        </a:prstGeom>
        <a:ln w="12700">
          <a:solidFill>
            <a:srgbClr val="0000FF"/>
          </a:solidFill>
          <a:headEnd type="stealth" w="lg" len="lg"/>
          <a:tailEnd type="stealth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850900</xdr:colOff>
      <xdr:row>3</xdr:row>
      <xdr:rowOff>0</xdr:rowOff>
    </xdr:from>
    <xdr:to>
      <xdr:col>9</xdr:col>
      <xdr:colOff>177800</xdr:colOff>
      <xdr:row>6</xdr:row>
      <xdr:rowOff>203200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5F805978-44C0-1A48-8C6E-90760A98E271}"/>
            </a:ext>
          </a:extLst>
        </xdr:cNvPr>
        <xdr:cNvCxnSpPr/>
      </xdr:nvCxnSpPr>
      <xdr:spPr>
        <a:xfrm flipV="1">
          <a:off x="9613900" y="647700"/>
          <a:ext cx="533400" cy="863600"/>
        </a:xfrm>
        <a:prstGeom prst="line">
          <a:avLst/>
        </a:prstGeom>
        <a:ln w="12700">
          <a:solidFill>
            <a:schemeClr val="tx1"/>
          </a:solidFill>
          <a:headEnd type="stealth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685800</xdr:colOff>
      <xdr:row>27</xdr:row>
      <xdr:rowOff>25399</xdr:rowOff>
    </xdr:from>
    <xdr:to>
      <xdr:col>9</xdr:col>
      <xdr:colOff>685800</xdr:colOff>
      <xdr:row>46</xdr:row>
      <xdr:rowOff>5079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E0D7A27B-959A-3E4C-AB33-1E39587C45FF}"/>
            </a:ext>
          </a:extLst>
        </xdr:cNvPr>
        <xdr:cNvCxnSpPr/>
      </xdr:nvCxnSpPr>
      <xdr:spPr>
        <a:xfrm>
          <a:off x="10655300" y="6134099"/>
          <a:ext cx="0" cy="4323080"/>
        </a:xfrm>
        <a:prstGeom prst="line">
          <a:avLst/>
        </a:prstGeom>
        <a:ln w="12700">
          <a:solidFill>
            <a:srgbClr val="0000FF"/>
          </a:solidFill>
          <a:headEnd type="stealth" w="lg" len="lg"/>
          <a:tailEnd type="stealth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2781300</xdr:colOff>
      <xdr:row>5</xdr:row>
      <xdr:rowOff>76200</xdr:rowOff>
    </xdr:from>
    <xdr:to>
      <xdr:col>0</xdr:col>
      <xdr:colOff>4168586</xdr:colOff>
      <xdr:row>8</xdr:row>
      <xdr:rowOff>127001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4340C19-F8A0-2646-AC77-D1D8B15F2B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81300" y="1155700"/>
          <a:ext cx="1387286" cy="736601"/>
        </a:xfrm>
        <a:prstGeom prst="rect">
          <a:avLst/>
        </a:prstGeom>
      </xdr:spPr>
    </xdr:pic>
    <xdr:clientData/>
  </xdr:twoCellAnchor>
  <xdr:twoCellAnchor>
    <xdr:from>
      <xdr:col>7</xdr:col>
      <xdr:colOff>850900</xdr:colOff>
      <xdr:row>3</xdr:row>
      <xdr:rowOff>0</xdr:rowOff>
    </xdr:from>
    <xdr:to>
      <xdr:col>9</xdr:col>
      <xdr:colOff>177800</xdr:colOff>
      <xdr:row>6</xdr:row>
      <xdr:rowOff>203200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28C14468-469D-9349-A48E-72DE7758AE1F}"/>
            </a:ext>
          </a:extLst>
        </xdr:cNvPr>
        <xdr:cNvCxnSpPr/>
      </xdr:nvCxnSpPr>
      <xdr:spPr>
        <a:xfrm flipV="1">
          <a:off x="9613900" y="647700"/>
          <a:ext cx="533400" cy="863600"/>
        </a:xfrm>
        <a:prstGeom prst="line">
          <a:avLst/>
        </a:prstGeom>
        <a:ln w="12700">
          <a:solidFill>
            <a:schemeClr val="tx1"/>
          </a:solidFill>
          <a:headEnd type="stealth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685800</xdr:colOff>
      <xdr:row>27</xdr:row>
      <xdr:rowOff>25399</xdr:rowOff>
    </xdr:from>
    <xdr:to>
      <xdr:col>9</xdr:col>
      <xdr:colOff>685800</xdr:colOff>
      <xdr:row>46</xdr:row>
      <xdr:rowOff>5079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28F48E12-1EFF-0A43-B2D5-3EBBFD760431}"/>
            </a:ext>
          </a:extLst>
        </xdr:cNvPr>
        <xdr:cNvCxnSpPr/>
      </xdr:nvCxnSpPr>
      <xdr:spPr>
        <a:xfrm>
          <a:off x="10655300" y="6134099"/>
          <a:ext cx="0" cy="4323080"/>
        </a:xfrm>
        <a:prstGeom prst="line">
          <a:avLst/>
        </a:prstGeom>
        <a:ln w="12700">
          <a:solidFill>
            <a:srgbClr val="0000FF"/>
          </a:solidFill>
          <a:headEnd type="stealth" w="lg" len="lg"/>
          <a:tailEnd type="stealth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2781300</xdr:colOff>
      <xdr:row>5</xdr:row>
      <xdr:rowOff>76200</xdr:rowOff>
    </xdr:from>
    <xdr:to>
      <xdr:col>0</xdr:col>
      <xdr:colOff>4168586</xdr:colOff>
      <xdr:row>8</xdr:row>
      <xdr:rowOff>127001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A6F55FB-A10D-F341-B8D4-A62CA42C05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81300" y="1155700"/>
          <a:ext cx="1387286" cy="736601"/>
        </a:xfrm>
        <a:prstGeom prst="rect">
          <a:avLst/>
        </a:prstGeom>
      </xdr:spPr>
    </xdr:pic>
    <xdr:clientData/>
  </xdr:twoCellAnchor>
  <xdr:twoCellAnchor>
    <xdr:from>
      <xdr:col>7</xdr:col>
      <xdr:colOff>850900</xdr:colOff>
      <xdr:row>3</xdr:row>
      <xdr:rowOff>0</xdr:rowOff>
    </xdr:from>
    <xdr:to>
      <xdr:col>9</xdr:col>
      <xdr:colOff>177800</xdr:colOff>
      <xdr:row>6</xdr:row>
      <xdr:rowOff>203200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1A1932BC-234D-8546-A50F-D8A785F9053B}"/>
            </a:ext>
          </a:extLst>
        </xdr:cNvPr>
        <xdr:cNvCxnSpPr/>
      </xdr:nvCxnSpPr>
      <xdr:spPr>
        <a:xfrm flipV="1">
          <a:off x="9613900" y="647700"/>
          <a:ext cx="533400" cy="863600"/>
        </a:xfrm>
        <a:prstGeom prst="line">
          <a:avLst/>
        </a:prstGeom>
        <a:ln w="12700">
          <a:solidFill>
            <a:schemeClr val="tx1"/>
          </a:solidFill>
          <a:headEnd type="stealth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101600</xdr:colOff>
      <xdr:row>17</xdr:row>
      <xdr:rowOff>177800</xdr:rowOff>
    </xdr:from>
    <xdr:to>
      <xdr:col>17</xdr:col>
      <xdr:colOff>101600</xdr:colOff>
      <xdr:row>26</xdr:row>
      <xdr:rowOff>109220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C0ED8020-E8A7-FA4D-8ABA-A6A43B87D44E}"/>
            </a:ext>
          </a:extLst>
        </xdr:cNvPr>
        <xdr:cNvCxnSpPr/>
      </xdr:nvCxnSpPr>
      <xdr:spPr>
        <a:xfrm>
          <a:off x="10248900" y="4064000"/>
          <a:ext cx="0" cy="1988820"/>
        </a:xfrm>
        <a:prstGeom prst="line">
          <a:avLst/>
        </a:prstGeom>
        <a:ln w="12700">
          <a:solidFill>
            <a:srgbClr val="0000FF"/>
          </a:solidFill>
          <a:headEnd type="oval"/>
          <a:tailEnd type="oval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5</xdr:col>
      <xdr:colOff>63500</xdr:colOff>
      <xdr:row>22</xdr:row>
      <xdr:rowOff>50800</xdr:rowOff>
    </xdr:from>
    <xdr:to>
      <xdr:col>6</xdr:col>
      <xdr:colOff>380999</xdr:colOff>
      <xdr:row>24</xdr:row>
      <xdr:rowOff>47422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1E88CD5-7CC6-7041-A627-826B4E28C9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40200" y="4241800"/>
          <a:ext cx="711199" cy="377622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101600</xdr:colOff>
      <xdr:row>17</xdr:row>
      <xdr:rowOff>177800</xdr:rowOff>
    </xdr:from>
    <xdr:to>
      <xdr:col>17</xdr:col>
      <xdr:colOff>101600</xdr:colOff>
      <xdr:row>26</xdr:row>
      <xdr:rowOff>109220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5C8CD864-9B02-6644-A407-53D5C4DE8E32}"/>
            </a:ext>
          </a:extLst>
        </xdr:cNvPr>
        <xdr:cNvCxnSpPr/>
      </xdr:nvCxnSpPr>
      <xdr:spPr>
        <a:xfrm>
          <a:off x="10248900" y="4064000"/>
          <a:ext cx="0" cy="1988820"/>
        </a:xfrm>
        <a:prstGeom prst="line">
          <a:avLst/>
        </a:prstGeom>
        <a:ln w="12700">
          <a:solidFill>
            <a:srgbClr val="0000FF"/>
          </a:solidFill>
          <a:headEnd type="oval"/>
          <a:tailEnd type="oval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5</xdr:col>
      <xdr:colOff>63500</xdr:colOff>
      <xdr:row>22</xdr:row>
      <xdr:rowOff>50800</xdr:rowOff>
    </xdr:from>
    <xdr:to>
      <xdr:col>6</xdr:col>
      <xdr:colOff>380999</xdr:colOff>
      <xdr:row>24</xdr:row>
      <xdr:rowOff>47422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A4A3140A-B43F-FA4A-8692-56FD8AF81C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40200" y="4241800"/>
          <a:ext cx="711199" cy="377622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101600</xdr:colOff>
      <xdr:row>17</xdr:row>
      <xdr:rowOff>177800</xdr:rowOff>
    </xdr:from>
    <xdr:to>
      <xdr:col>17</xdr:col>
      <xdr:colOff>101600</xdr:colOff>
      <xdr:row>26</xdr:row>
      <xdr:rowOff>109220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920954C9-067D-A947-ACBD-66F196F349C3}"/>
            </a:ext>
          </a:extLst>
        </xdr:cNvPr>
        <xdr:cNvCxnSpPr/>
      </xdr:nvCxnSpPr>
      <xdr:spPr>
        <a:xfrm>
          <a:off x="10248900" y="4064000"/>
          <a:ext cx="0" cy="1988820"/>
        </a:xfrm>
        <a:prstGeom prst="line">
          <a:avLst/>
        </a:prstGeom>
        <a:ln w="12700">
          <a:solidFill>
            <a:srgbClr val="0000FF"/>
          </a:solidFill>
          <a:headEnd type="oval"/>
          <a:tailEnd type="oval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5</xdr:col>
      <xdr:colOff>63500</xdr:colOff>
      <xdr:row>22</xdr:row>
      <xdr:rowOff>50800</xdr:rowOff>
    </xdr:from>
    <xdr:to>
      <xdr:col>6</xdr:col>
      <xdr:colOff>380999</xdr:colOff>
      <xdr:row>24</xdr:row>
      <xdr:rowOff>47422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88D41815-D7E7-944C-A99A-CD03368E00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40200" y="4241800"/>
          <a:ext cx="711199" cy="3776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023CAE-7E9D-5E4C-82B3-C9DBB8C06403}">
  <dimension ref="A1:Y51"/>
  <sheetViews>
    <sheetView tabSelected="1" zoomScaleNormal="100" workbookViewId="0">
      <pane ySplit="5" topLeftCell="A6" activePane="bottomLeft" state="frozen"/>
      <selection sqref="A1:XFD1048576"/>
      <selection pane="bottomLeft"/>
    </sheetView>
  </sheetViews>
  <sheetFormatPr baseColWidth="10" defaultColWidth="14" defaultRowHeight="18" customHeight="1"/>
  <cols>
    <col min="1" max="1" width="55.33203125" style="141" customWidth="1"/>
    <col min="2" max="2" width="5.5" style="211" customWidth="1"/>
    <col min="3" max="3" width="12.5" style="144" bestFit="1" customWidth="1"/>
    <col min="4" max="4" width="13.6640625" style="144" bestFit="1" customWidth="1"/>
    <col min="5" max="5" width="3" style="144" customWidth="1"/>
    <col min="6" max="7" width="12.5" style="144" customWidth="1"/>
    <col min="8" max="8" width="12.83203125" style="144" customWidth="1"/>
    <col min="9" max="9" width="3" style="144" customWidth="1"/>
    <col min="10" max="10" width="13.5" style="144" bestFit="1" customWidth="1"/>
    <col min="11" max="11" width="13.5" style="144" customWidth="1"/>
    <col min="12" max="12" width="15.1640625" style="144" customWidth="1"/>
    <col min="13" max="13" width="1.1640625" style="144" customWidth="1"/>
    <col min="14" max="14" width="3.1640625" style="212" bestFit="1" customWidth="1"/>
    <col min="15" max="15" width="1.6640625" style="144" bestFit="1" customWidth="1"/>
    <col min="16" max="17" width="14" style="144" customWidth="1"/>
    <col min="18" max="19" width="14" style="144"/>
    <col min="20" max="16384" width="14" style="147"/>
  </cols>
  <sheetData>
    <row r="1" spans="1:24" ht="17" customHeight="1">
      <c r="A1" s="141" t="s">
        <v>37</v>
      </c>
      <c r="B1" s="142" t="s">
        <v>44</v>
      </c>
      <c r="C1" s="304" t="s">
        <v>364</v>
      </c>
      <c r="D1" s="305" t="s">
        <v>45</v>
      </c>
      <c r="E1" s="144" t="s">
        <v>0</v>
      </c>
      <c r="F1" s="143" t="s">
        <v>47</v>
      </c>
      <c r="G1" s="145" t="s">
        <v>48</v>
      </c>
      <c r="H1" s="145" t="s">
        <v>51</v>
      </c>
      <c r="J1" s="143" t="s">
        <v>280</v>
      </c>
      <c r="K1" s="143" t="s">
        <v>104</v>
      </c>
      <c r="L1" s="143" t="s">
        <v>99</v>
      </c>
      <c r="M1" s="144" t="s">
        <v>0</v>
      </c>
      <c r="N1" s="146">
        <v>1</v>
      </c>
      <c r="O1" s="144" t="s">
        <v>0</v>
      </c>
      <c r="P1" s="144" t="s">
        <v>0</v>
      </c>
      <c r="Q1" s="144" t="s">
        <v>0</v>
      </c>
    </row>
    <row r="2" spans="1:24" s="144" customFormat="1" ht="17" customHeight="1">
      <c r="A2" s="141" t="s">
        <v>50</v>
      </c>
      <c r="B2" s="148" t="s">
        <v>0</v>
      </c>
      <c r="C2" s="149" t="s">
        <v>13</v>
      </c>
      <c r="D2" s="306" t="s">
        <v>360</v>
      </c>
      <c r="F2" s="313" t="s">
        <v>370</v>
      </c>
      <c r="G2" s="278" t="s">
        <v>297</v>
      </c>
      <c r="H2" s="151" t="s">
        <v>298</v>
      </c>
      <c r="J2" s="151" t="s">
        <v>13</v>
      </c>
      <c r="K2" s="149" t="s">
        <v>255</v>
      </c>
      <c r="L2" s="151" t="s">
        <v>38</v>
      </c>
      <c r="N2" s="153" t="s">
        <v>41</v>
      </c>
      <c r="T2" s="147"/>
      <c r="U2" s="147"/>
      <c r="V2" s="147"/>
      <c r="W2" s="147"/>
      <c r="X2" s="147"/>
    </row>
    <row r="3" spans="1:24" s="144" customFormat="1" ht="17" customHeight="1">
      <c r="A3" s="326" t="s">
        <v>339</v>
      </c>
      <c r="B3" s="154" t="s">
        <v>0</v>
      </c>
      <c r="C3" s="155" t="s">
        <v>254</v>
      </c>
      <c r="D3" s="242" t="s">
        <v>362</v>
      </c>
      <c r="F3" s="314" t="s">
        <v>371</v>
      </c>
      <c r="G3" s="275" t="s">
        <v>296</v>
      </c>
      <c r="H3" s="279" t="s">
        <v>201</v>
      </c>
      <c r="J3" s="325" t="s">
        <v>390</v>
      </c>
      <c r="K3" s="155" t="s">
        <v>249</v>
      </c>
      <c r="L3" s="156" t="s">
        <v>13</v>
      </c>
      <c r="N3" s="153" t="s">
        <v>42</v>
      </c>
      <c r="Q3" s="144">
        <f ca="1">COUNTIF(C48:Q48,0)-10</f>
        <v>0</v>
      </c>
      <c r="T3" s="147"/>
      <c r="U3" s="147"/>
      <c r="V3" s="147"/>
      <c r="W3" s="147"/>
      <c r="X3" s="147"/>
    </row>
    <row r="4" spans="1:24" s="144" customFormat="1" ht="17" customHeight="1">
      <c r="A4" s="327"/>
      <c r="B4" s="158" t="s">
        <v>0</v>
      </c>
      <c r="C4" s="160" t="s">
        <v>276</v>
      </c>
      <c r="D4" s="307" t="s">
        <v>361</v>
      </c>
      <c r="F4" s="314" t="s">
        <v>365</v>
      </c>
      <c r="G4" s="214" t="s">
        <v>78</v>
      </c>
      <c r="H4" s="213" t="s">
        <v>78</v>
      </c>
      <c r="J4" s="213" t="s">
        <v>39</v>
      </c>
      <c r="K4" s="160" t="s">
        <v>265</v>
      </c>
      <c r="L4" s="213" t="s">
        <v>11</v>
      </c>
      <c r="N4" s="153" t="s">
        <v>43</v>
      </c>
      <c r="Q4" s="144">
        <f>COUNTIF(Q27:Q48,0)-22</f>
        <v>0</v>
      </c>
      <c r="T4" s="147"/>
      <c r="U4" s="147"/>
      <c r="V4" s="147"/>
      <c r="W4" s="147"/>
      <c r="X4" s="147"/>
    </row>
    <row r="5" spans="1:24" s="144" customFormat="1" ht="17" customHeight="1">
      <c r="A5" s="162" t="s">
        <v>198</v>
      </c>
      <c r="B5" s="163" t="s">
        <v>197</v>
      </c>
      <c r="C5" s="164" t="s">
        <v>277</v>
      </c>
      <c r="D5" s="308" t="s">
        <v>369</v>
      </c>
      <c r="F5" s="315" t="s">
        <v>372</v>
      </c>
      <c r="G5" s="215" t="s">
        <v>210</v>
      </c>
      <c r="H5" s="165" t="s">
        <v>210</v>
      </c>
      <c r="J5" s="165" t="s">
        <v>40</v>
      </c>
      <c r="K5" s="290" t="s">
        <v>254</v>
      </c>
      <c r="L5" s="165" t="s">
        <v>12</v>
      </c>
      <c r="N5" s="168">
        <v>5</v>
      </c>
      <c r="Q5" s="144">
        <f>SUM(Q27:Q48)</f>
        <v>0</v>
      </c>
      <c r="T5" s="147"/>
      <c r="U5" s="147"/>
      <c r="V5" s="147"/>
      <c r="W5" s="147"/>
      <c r="X5" s="147"/>
    </row>
    <row r="6" spans="1:24" s="144" customFormat="1" ht="18" customHeight="1">
      <c r="A6" s="242" t="s">
        <v>274</v>
      </c>
      <c r="B6" s="243" t="s">
        <v>1</v>
      </c>
      <c r="C6" s="244">
        <v>129320545</v>
      </c>
      <c r="D6" s="306" t="s">
        <v>366</v>
      </c>
      <c r="E6" s="336" t="s">
        <v>320</v>
      </c>
      <c r="F6" s="313" t="s">
        <v>373</v>
      </c>
      <c r="G6" s="172"/>
      <c r="H6" s="172"/>
      <c r="J6" s="328" t="s">
        <v>393</v>
      </c>
      <c r="K6" s="329" t="s">
        <v>204</v>
      </c>
      <c r="L6" s="331" t="s">
        <v>267</v>
      </c>
      <c r="N6" s="302">
        <v>6</v>
      </c>
      <c r="T6" s="147"/>
      <c r="U6" s="147"/>
      <c r="V6" s="147"/>
      <c r="W6" s="147"/>
      <c r="X6" s="147"/>
    </row>
    <row r="7" spans="1:24" s="144" customFormat="1" ht="18" customHeight="1">
      <c r="A7" s="245" t="s">
        <v>349</v>
      </c>
      <c r="B7" s="243" t="s">
        <v>9</v>
      </c>
      <c r="C7" s="246">
        <v>79072184</v>
      </c>
      <c r="D7" s="242" t="s">
        <v>367</v>
      </c>
      <c r="E7" s="337"/>
      <c r="F7" s="316" t="s">
        <v>374</v>
      </c>
      <c r="G7" s="175"/>
      <c r="H7" s="175"/>
      <c r="J7" s="328"/>
      <c r="K7" s="330"/>
      <c r="L7" s="332"/>
      <c r="N7" s="302">
        <v>7</v>
      </c>
      <c r="T7" s="147"/>
      <c r="U7" s="147"/>
      <c r="V7" s="147"/>
      <c r="W7" s="147"/>
      <c r="X7" s="147"/>
    </row>
    <row r="8" spans="1:24" s="144" customFormat="1" ht="18" customHeight="1">
      <c r="A8" s="247" t="s">
        <v>350</v>
      </c>
      <c r="B8" s="248" t="s">
        <v>273</v>
      </c>
      <c r="C8" s="249">
        <v>64277637</v>
      </c>
      <c r="D8" s="309" t="s">
        <v>0</v>
      </c>
      <c r="E8" s="337"/>
      <c r="F8" s="317" t="s">
        <v>0</v>
      </c>
      <c r="G8" s="175"/>
      <c r="H8" s="249">
        <f t="shared" ref="H8:H19" si="0">C8</f>
        <v>64277637</v>
      </c>
      <c r="J8" s="328"/>
      <c r="K8" s="330"/>
      <c r="L8" s="271" t="s">
        <v>281</v>
      </c>
      <c r="N8" s="173">
        <v>8</v>
      </c>
      <c r="T8" s="147"/>
      <c r="U8" s="147"/>
      <c r="V8" s="147"/>
      <c r="W8" s="147"/>
      <c r="X8" s="147"/>
    </row>
    <row r="9" spans="1:24" s="144" customFormat="1" ht="18" customHeight="1">
      <c r="A9" s="247" t="s">
        <v>351</v>
      </c>
      <c r="B9" s="248" t="s">
        <v>273</v>
      </c>
      <c r="C9" s="249">
        <v>164530</v>
      </c>
      <c r="D9" s="309" t="s">
        <v>0</v>
      </c>
      <c r="E9" s="337"/>
      <c r="F9" s="317" t="s">
        <v>0</v>
      </c>
      <c r="G9" s="175"/>
      <c r="H9" s="249">
        <f t="shared" si="0"/>
        <v>164530</v>
      </c>
      <c r="J9" s="328"/>
      <c r="K9" s="330"/>
      <c r="L9" s="272" t="s">
        <v>358</v>
      </c>
      <c r="N9" s="173">
        <v>9</v>
      </c>
      <c r="R9" s="178"/>
      <c r="T9" s="147"/>
      <c r="U9" s="147"/>
      <c r="V9" s="147"/>
      <c r="W9" s="147"/>
      <c r="X9" s="147"/>
    </row>
    <row r="10" spans="1:24" s="144" customFormat="1" ht="18" customHeight="1">
      <c r="A10" s="247" t="s">
        <v>352</v>
      </c>
      <c r="B10" s="248" t="s">
        <v>273</v>
      </c>
      <c r="C10" s="249">
        <v>-679102</v>
      </c>
      <c r="D10" s="309" t="s">
        <v>0</v>
      </c>
      <c r="E10" s="337"/>
      <c r="F10" s="317" t="s">
        <v>0</v>
      </c>
      <c r="G10" s="175"/>
      <c r="H10" s="249">
        <f t="shared" si="0"/>
        <v>-679102</v>
      </c>
      <c r="J10" s="328"/>
      <c r="K10" s="330"/>
      <c r="L10" s="272" t="s">
        <v>290</v>
      </c>
      <c r="N10" s="173">
        <v>10</v>
      </c>
      <c r="R10" s="178"/>
      <c r="T10" s="147"/>
      <c r="U10" s="147"/>
      <c r="V10" s="147"/>
      <c r="W10" s="147"/>
      <c r="X10" s="147"/>
    </row>
    <row r="11" spans="1:24" s="144" customFormat="1" ht="18" customHeight="1">
      <c r="A11" s="247" t="s">
        <v>353</v>
      </c>
      <c r="B11" s="248" t="s">
        <v>273</v>
      </c>
      <c r="C11" s="249">
        <v>-3330349</v>
      </c>
      <c r="D11" s="309" t="s">
        <v>0</v>
      </c>
      <c r="E11" s="337"/>
      <c r="F11" s="317" t="s">
        <v>0</v>
      </c>
      <c r="G11" s="175"/>
      <c r="H11" s="249">
        <f t="shared" si="0"/>
        <v>-3330349</v>
      </c>
      <c r="I11" s="179"/>
      <c r="J11" s="328"/>
      <c r="K11" s="330"/>
      <c r="L11" s="272" t="s">
        <v>302</v>
      </c>
      <c r="M11" s="179"/>
      <c r="N11" s="173">
        <v>11</v>
      </c>
      <c r="O11" s="179"/>
      <c r="R11" s="178"/>
      <c r="T11" s="147"/>
      <c r="U11" s="147"/>
      <c r="V11" s="147"/>
      <c r="W11" s="147"/>
      <c r="X11" s="147"/>
    </row>
    <row r="12" spans="1:24" s="144" customFormat="1" ht="18" customHeight="1">
      <c r="A12" s="247" t="s">
        <v>354</v>
      </c>
      <c r="B12" s="248" t="s">
        <v>273</v>
      </c>
      <c r="C12" s="249">
        <v>-14085740</v>
      </c>
      <c r="D12" s="309" t="s">
        <v>0</v>
      </c>
      <c r="E12" s="337"/>
      <c r="F12" s="317" t="s">
        <v>0</v>
      </c>
      <c r="G12" s="175"/>
      <c r="H12" s="249">
        <f t="shared" si="0"/>
        <v>-14085740</v>
      </c>
      <c r="I12" s="179"/>
      <c r="J12" s="328"/>
      <c r="K12" s="330"/>
      <c r="L12" s="225"/>
      <c r="M12" s="179"/>
      <c r="N12" s="173">
        <v>12</v>
      </c>
      <c r="O12" s="179"/>
      <c r="T12" s="147"/>
      <c r="U12" s="147"/>
      <c r="V12" s="147"/>
      <c r="W12" s="147"/>
      <c r="X12" s="147"/>
    </row>
    <row r="13" spans="1:24" s="144" customFormat="1" ht="18" customHeight="1">
      <c r="A13" s="247" t="s">
        <v>355</v>
      </c>
      <c r="B13" s="248" t="s">
        <v>273</v>
      </c>
      <c r="C13" s="249">
        <v>-13198080</v>
      </c>
      <c r="D13" s="309" t="s">
        <v>0</v>
      </c>
      <c r="E13" s="337"/>
      <c r="F13" s="317" t="s">
        <v>0</v>
      </c>
      <c r="G13" s="175"/>
      <c r="H13" s="249">
        <f t="shared" si="0"/>
        <v>-13198080</v>
      </c>
      <c r="J13" s="328"/>
      <c r="K13" s="330"/>
      <c r="L13" s="225"/>
      <c r="N13" s="173">
        <v>13</v>
      </c>
      <c r="T13" s="147"/>
      <c r="U13" s="147"/>
      <c r="V13" s="147"/>
      <c r="W13" s="147"/>
      <c r="X13" s="147"/>
    </row>
    <row r="14" spans="1:24" s="144" customFormat="1" ht="18" customHeight="1">
      <c r="A14" s="247" t="s">
        <v>356</v>
      </c>
      <c r="B14" s="248" t="s">
        <v>273</v>
      </c>
      <c r="C14" s="249">
        <v>2217621</v>
      </c>
      <c r="D14" s="309" t="s">
        <v>0</v>
      </c>
      <c r="E14" s="337"/>
      <c r="F14" s="317" t="s">
        <v>0</v>
      </c>
      <c r="G14" s="175"/>
      <c r="H14" s="249">
        <f t="shared" si="0"/>
        <v>2217621</v>
      </c>
      <c r="J14" s="328"/>
      <c r="K14" s="330"/>
      <c r="L14" s="250"/>
      <c r="N14" s="173">
        <v>14</v>
      </c>
      <c r="T14" s="147"/>
      <c r="U14" s="147"/>
      <c r="V14" s="147"/>
      <c r="W14" s="147"/>
      <c r="X14" s="147"/>
    </row>
    <row r="15" spans="1:24" s="144" customFormat="1" ht="18" customHeight="1">
      <c r="A15" s="247" t="s">
        <v>357</v>
      </c>
      <c r="B15" s="248" t="s">
        <v>273</v>
      </c>
      <c r="C15" s="249">
        <v>-11327598</v>
      </c>
      <c r="D15" s="309" t="s">
        <v>0</v>
      </c>
      <c r="E15" s="337"/>
      <c r="F15" s="317" t="s">
        <v>0</v>
      </c>
      <c r="G15" s="175"/>
      <c r="H15" s="249">
        <f t="shared" si="0"/>
        <v>-11327598</v>
      </c>
      <c r="J15" s="328"/>
      <c r="K15" s="330"/>
      <c r="L15" s="221">
        <f>G27</f>
        <v>-18124545</v>
      </c>
      <c r="N15" s="173">
        <v>15</v>
      </c>
      <c r="T15" s="147"/>
      <c r="U15" s="147"/>
      <c r="V15" s="147"/>
      <c r="W15" s="147"/>
      <c r="X15" s="147"/>
    </row>
    <row r="16" spans="1:24" s="144" customFormat="1" ht="18" customHeight="1">
      <c r="A16" s="247" t="s">
        <v>342</v>
      </c>
      <c r="B16" s="248" t="s">
        <v>273</v>
      </c>
      <c r="C16" s="249">
        <v>-8564140</v>
      </c>
      <c r="D16" s="309" t="s">
        <v>0</v>
      </c>
      <c r="E16" s="337"/>
      <c r="F16" s="317" t="s">
        <v>0</v>
      </c>
      <c r="G16" s="175"/>
      <c r="H16" s="249">
        <f t="shared" si="0"/>
        <v>-8564140</v>
      </c>
      <c r="J16" s="328"/>
      <c r="K16" s="330"/>
      <c r="L16" s="270">
        <f>K28</f>
        <v>-2912588</v>
      </c>
      <c r="N16" s="173">
        <v>16</v>
      </c>
      <c r="T16" s="147"/>
      <c r="U16" s="147"/>
      <c r="V16" s="147"/>
      <c r="W16" s="147"/>
      <c r="X16" s="147"/>
    </row>
    <row r="17" spans="1:24" s="144" customFormat="1" ht="18" customHeight="1">
      <c r="A17" s="247" t="s">
        <v>343</v>
      </c>
      <c r="B17" s="248" t="s">
        <v>273</v>
      </c>
      <c r="C17" s="249">
        <v>-18216629</v>
      </c>
      <c r="D17" s="309" t="s">
        <v>0</v>
      </c>
      <c r="E17" s="337"/>
      <c r="F17" s="317" t="s">
        <v>0</v>
      </c>
      <c r="G17" s="175"/>
      <c r="H17" s="249">
        <f t="shared" si="0"/>
        <v>-18216629</v>
      </c>
      <c r="J17" s="328"/>
      <c r="K17" s="330"/>
      <c r="L17" s="221">
        <f>SUM(L15:L16)</f>
        <v>-21037133</v>
      </c>
      <c r="N17" s="173">
        <v>17</v>
      </c>
      <c r="T17" s="147"/>
      <c r="U17" s="147"/>
      <c r="V17" s="147"/>
      <c r="W17" s="147"/>
      <c r="X17" s="147"/>
    </row>
    <row r="18" spans="1:24" s="144" customFormat="1" ht="18" customHeight="1">
      <c r="A18" s="247" t="s">
        <v>344</v>
      </c>
      <c r="B18" s="248" t="s">
        <v>273</v>
      </c>
      <c r="C18" s="249">
        <v>855989</v>
      </c>
      <c r="D18" s="309" t="s">
        <v>0</v>
      </c>
      <c r="E18" s="337"/>
      <c r="F18" s="317" t="s">
        <v>0</v>
      </c>
      <c r="G18" s="175"/>
      <c r="H18" s="249">
        <f t="shared" si="0"/>
        <v>855989</v>
      </c>
      <c r="J18" s="328"/>
      <c r="K18" s="330"/>
      <c r="L18" s="293" t="s">
        <v>326</v>
      </c>
      <c r="N18" s="173">
        <v>18</v>
      </c>
      <c r="T18" s="147"/>
      <c r="U18" s="147"/>
      <c r="V18" s="147"/>
      <c r="W18" s="147"/>
      <c r="X18" s="147"/>
    </row>
    <row r="19" spans="1:24" s="144" customFormat="1" ht="18" customHeight="1" thickBot="1">
      <c r="A19" s="247" t="s">
        <v>345</v>
      </c>
      <c r="B19" s="248" t="s">
        <v>273</v>
      </c>
      <c r="C19" s="249">
        <v>-7008143</v>
      </c>
      <c r="D19" s="309" t="s">
        <v>0</v>
      </c>
      <c r="E19" s="337"/>
      <c r="F19" s="317" t="s">
        <v>0</v>
      </c>
      <c r="G19" s="175"/>
      <c r="H19" s="249">
        <f t="shared" si="0"/>
        <v>-7008143</v>
      </c>
      <c r="J19" s="328"/>
      <c r="K19" s="330"/>
      <c r="L19" s="224"/>
      <c r="N19" s="173">
        <v>19</v>
      </c>
      <c r="T19" s="147"/>
      <c r="U19" s="147"/>
      <c r="V19" s="147"/>
      <c r="W19" s="147"/>
      <c r="X19" s="147"/>
    </row>
    <row r="20" spans="1:24" s="144" customFormat="1" ht="18" customHeight="1">
      <c r="A20" s="260" t="s">
        <v>346</v>
      </c>
      <c r="B20" s="268" t="s">
        <v>273</v>
      </c>
      <c r="C20" s="257">
        <v>4282529</v>
      </c>
      <c r="D20" s="309" t="s">
        <v>0</v>
      </c>
      <c r="E20" s="337"/>
      <c r="F20" s="317" t="s">
        <v>0</v>
      </c>
      <c r="G20" s="257">
        <f>C20</f>
        <v>4282529</v>
      </c>
      <c r="H20" s="194" t="s">
        <v>0</v>
      </c>
      <c r="J20" s="328"/>
      <c r="K20" s="330"/>
      <c r="L20" s="224"/>
      <c r="N20" s="298">
        <v>20</v>
      </c>
      <c r="T20" s="147"/>
      <c r="U20" s="147"/>
      <c r="V20" s="147"/>
      <c r="W20" s="147"/>
      <c r="X20" s="147"/>
    </row>
    <row r="21" spans="1:24" s="144" customFormat="1" ht="18" customHeight="1">
      <c r="A21" s="261" t="s">
        <v>347</v>
      </c>
      <c r="B21" s="268" t="s">
        <v>273</v>
      </c>
      <c r="C21" s="258">
        <v>-22055927</v>
      </c>
      <c r="D21" s="309" t="s">
        <v>0</v>
      </c>
      <c r="E21" s="337"/>
      <c r="F21" s="317" t="s">
        <v>0</v>
      </c>
      <c r="G21" s="258">
        <f>C21</f>
        <v>-22055927</v>
      </c>
      <c r="H21" s="194" t="s">
        <v>0</v>
      </c>
      <c r="J21" s="328"/>
      <c r="K21" s="330"/>
      <c r="L21" s="224"/>
      <c r="N21" s="299">
        <v>21</v>
      </c>
      <c r="T21" s="147"/>
      <c r="U21" s="147"/>
      <c r="V21" s="147"/>
      <c r="W21" s="147"/>
      <c r="X21" s="147"/>
    </row>
    <row r="22" spans="1:24" s="144" customFormat="1" ht="18" customHeight="1" thickBot="1">
      <c r="A22" s="262" t="s">
        <v>348</v>
      </c>
      <c r="B22" s="268" t="s">
        <v>273</v>
      </c>
      <c r="C22" s="259">
        <v>-351147</v>
      </c>
      <c r="D22" s="309" t="s">
        <v>0</v>
      </c>
      <c r="E22" s="337"/>
      <c r="F22" s="317" t="s">
        <v>0</v>
      </c>
      <c r="G22" s="259">
        <f>C22</f>
        <v>-351147</v>
      </c>
      <c r="H22" s="194" t="s">
        <v>0</v>
      </c>
      <c r="J22" s="328"/>
      <c r="K22" s="330"/>
      <c r="L22" s="224" t="s">
        <v>266</v>
      </c>
      <c r="N22" s="300">
        <v>22</v>
      </c>
      <c r="T22" s="147"/>
      <c r="U22" s="147"/>
      <c r="V22" s="147"/>
      <c r="W22" s="147"/>
      <c r="X22" s="147"/>
    </row>
    <row r="23" spans="1:24" s="144" customFormat="1" ht="18" customHeight="1">
      <c r="A23" s="247" t="s">
        <v>278</v>
      </c>
      <c r="B23" s="248" t="s">
        <v>273</v>
      </c>
      <c r="C23" s="249">
        <v>-78672658</v>
      </c>
      <c r="D23" s="309" t="s">
        <v>0</v>
      </c>
      <c r="E23" s="337"/>
      <c r="F23" s="317" t="s">
        <v>0</v>
      </c>
      <c r="G23" s="175"/>
      <c r="H23" s="249">
        <f>C23</f>
        <v>-78672658</v>
      </c>
      <c r="J23" s="328"/>
      <c r="K23" s="330"/>
      <c r="L23" s="224" t="s">
        <v>303</v>
      </c>
      <c r="N23" s="173">
        <v>23</v>
      </c>
      <c r="T23" s="147"/>
      <c r="U23" s="147"/>
      <c r="V23" s="147"/>
      <c r="W23" s="147"/>
      <c r="X23" s="147"/>
    </row>
    <row r="24" spans="1:24" s="144" customFormat="1" ht="18" customHeight="1">
      <c r="A24" s="251" t="s">
        <v>279</v>
      </c>
      <c r="B24" s="252" t="s">
        <v>273</v>
      </c>
      <c r="C24" s="253">
        <v>-4948536</v>
      </c>
      <c r="D24" s="310" t="s">
        <v>0</v>
      </c>
      <c r="E24" s="337"/>
      <c r="F24" s="318" t="s">
        <v>0</v>
      </c>
      <c r="G24" s="207"/>
      <c r="H24" s="253">
        <f>C24</f>
        <v>-4948536</v>
      </c>
      <c r="J24" s="328"/>
      <c r="K24" s="330"/>
      <c r="L24" s="224" t="s">
        <v>327</v>
      </c>
      <c r="N24" s="188">
        <v>24</v>
      </c>
      <c r="T24" s="147"/>
      <c r="U24" s="147"/>
      <c r="V24" s="147"/>
      <c r="W24" s="147"/>
      <c r="X24" s="147"/>
    </row>
    <row r="25" spans="1:24" s="144" customFormat="1" ht="18" customHeight="1">
      <c r="A25" s="245" t="s">
        <v>275</v>
      </c>
      <c r="B25" s="243" t="s">
        <v>1</v>
      </c>
      <c r="C25" s="246">
        <f>SUM(C6:C24)</f>
        <v>97752986</v>
      </c>
      <c r="D25" s="311" t="s">
        <v>368</v>
      </c>
      <c r="E25" s="338"/>
      <c r="F25" s="319" t="s">
        <v>375</v>
      </c>
      <c r="G25" s="221">
        <f>SUM(G6:G24)</f>
        <v>-18124545</v>
      </c>
      <c r="H25" s="221">
        <f>SUM(H6:H24)</f>
        <v>-92515198</v>
      </c>
      <c r="J25" s="328"/>
      <c r="K25" s="330"/>
      <c r="L25" s="224" t="s">
        <v>328</v>
      </c>
      <c r="N25" s="301">
        <v>25</v>
      </c>
      <c r="P25" s="151" t="s">
        <v>84</v>
      </c>
      <c r="Q25" s="151" t="s">
        <v>86</v>
      </c>
      <c r="T25" s="147"/>
      <c r="U25" s="147"/>
      <c r="V25" s="147"/>
      <c r="W25" s="147"/>
      <c r="X25" s="147"/>
    </row>
    <row r="26" spans="1:24" s="144" customFormat="1" ht="18" customHeight="1" thickBot="1">
      <c r="A26" s="254" t="s">
        <v>0</v>
      </c>
      <c r="B26" s="254" t="s">
        <v>0</v>
      </c>
      <c r="C26" s="254" t="s">
        <v>0</v>
      </c>
      <c r="D26" s="267" t="s">
        <v>0</v>
      </c>
      <c r="F26" s="266" t="s">
        <v>282</v>
      </c>
      <c r="G26" s="303" t="s">
        <v>359</v>
      </c>
      <c r="H26" s="303" t="s">
        <v>359</v>
      </c>
      <c r="J26" s="266" t="s">
        <v>283</v>
      </c>
      <c r="K26" s="266" t="s">
        <v>287</v>
      </c>
      <c r="L26" s="266" t="s">
        <v>156</v>
      </c>
      <c r="N26" s="312">
        <v>26</v>
      </c>
      <c r="P26" s="165" t="s">
        <v>85</v>
      </c>
      <c r="Q26" s="165" t="s">
        <v>87</v>
      </c>
      <c r="T26" s="147"/>
      <c r="U26" s="147"/>
      <c r="V26" s="147"/>
      <c r="W26" s="147"/>
      <c r="X26" s="147"/>
    </row>
    <row r="27" spans="1:24" s="144" customFormat="1" ht="18" customHeight="1" thickTop="1">
      <c r="A27" s="255" t="s">
        <v>363</v>
      </c>
      <c r="B27" s="189" t="s">
        <v>1</v>
      </c>
      <c r="C27" s="333" t="str">
        <f ca="1">"LAWRENCE GERARD BRUNN,                                          CPA (PA), MBA"&amp;"    ©"&amp;RIGHT("0"&amp;MONTH(NOW()),2)&amp;"/"&amp;RIGHT("0"&amp;DAY(NOW()),2)&amp;"/"&amp;YEAR(NOW())</f>
        <v>LAWRENCE GERARD BRUNN,                                          CPA (PA), MBA    ©11/20/2024</v>
      </c>
      <c r="D27" s="191" t="s">
        <v>0</v>
      </c>
      <c r="F27" s="246">
        <v>129320545</v>
      </c>
      <c r="G27" s="221">
        <f>-SUM(G29:G45)</f>
        <v>-18124545</v>
      </c>
      <c r="H27" s="221">
        <f>-SUM(H28:H47)</f>
        <v>-92515198</v>
      </c>
      <c r="J27" s="246">
        <v>79072184</v>
      </c>
      <c r="K27" s="175">
        <f>-SUM(K28:K47)</f>
        <v>0</v>
      </c>
      <c r="L27" s="246">
        <f t="shared" ref="L27:L32" si="1">SUM(F27:K27)</f>
        <v>97752986</v>
      </c>
      <c r="N27" s="192">
        <v>27</v>
      </c>
      <c r="P27" s="172">
        <v>97752986</v>
      </c>
      <c r="Q27" s="172">
        <f t="shared" ref="Q27:Q47" si="2">ROUND(L27-P27,0)</f>
        <v>0</v>
      </c>
      <c r="T27" s="147"/>
      <c r="U27" s="147"/>
      <c r="V27" s="147"/>
      <c r="W27" s="147"/>
      <c r="X27" s="147"/>
    </row>
    <row r="28" spans="1:24" s="144" customFormat="1" ht="18" customHeight="1" thickBot="1">
      <c r="A28" s="176" t="s">
        <v>293</v>
      </c>
      <c r="B28" s="189" t="s">
        <v>294</v>
      </c>
      <c r="C28" s="333"/>
      <c r="D28" s="220" t="s">
        <v>0</v>
      </c>
      <c r="F28" s="175"/>
      <c r="G28" s="175"/>
      <c r="H28" s="249">
        <f>-K28</f>
        <v>2912588</v>
      </c>
      <c r="J28" s="175"/>
      <c r="K28" s="221">
        <v>-2912588</v>
      </c>
      <c r="L28" s="175">
        <f t="shared" ref="L28" si="3">SUM(F28:K28)</f>
        <v>0</v>
      </c>
      <c r="N28" s="195">
        <v>28</v>
      </c>
      <c r="P28" s="175">
        <v>0</v>
      </c>
      <c r="Q28" s="175">
        <f t="shared" si="2"/>
        <v>0</v>
      </c>
      <c r="T28" s="147"/>
      <c r="U28" s="147"/>
      <c r="V28" s="147"/>
      <c r="W28" s="147"/>
      <c r="X28" s="147"/>
    </row>
    <row r="29" spans="1:24" s="144" customFormat="1" ht="18" customHeight="1">
      <c r="A29" s="263" t="s">
        <v>101</v>
      </c>
      <c r="B29" s="189" t="s">
        <v>7</v>
      </c>
      <c r="C29" s="333"/>
      <c r="D29" s="334" t="s">
        <v>271</v>
      </c>
      <c r="E29" s="184"/>
      <c r="F29" s="198">
        <v>-110319237</v>
      </c>
      <c r="G29" s="257">
        <v>4817903</v>
      </c>
      <c r="H29" s="256" t="s">
        <v>0</v>
      </c>
      <c r="I29" s="184"/>
      <c r="J29" s="236" t="s">
        <v>0</v>
      </c>
      <c r="K29" s="237" t="s">
        <v>0</v>
      </c>
      <c r="L29" s="200">
        <f>SUM(F29:K29)+0.000001</f>
        <v>-105501333.999999</v>
      </c>
      <c r="N29" s="192">
        <v>29</v>
      </c>
      <c r="P29" s="200">
        <v>-105501334</v>
      </c>
      <c r="Q29" s="175">
        <f t="shared" si="2"/>
        <v>0</v>
      </c>
      <c r="T29" s="147"/>
      <c r="U29" s="147"/>
      <c r="V29" s="147"/>
      <c r="W29" s="147"/>
      <c r="X29" s="147"/>
    </row>
    <row r="30" spans="1:24" s="144" customFormat="1" ht="18" customHeight="1">
      <c r="A30" s="264" t="s">
        <v>102</v>
      </c>
      <c r="B30" s="189" t="s">
        <v>7</v>
      </c>
      <c r="C30" s="333"/>
      <c r="D30" s="334"/>
      <c r="E30" s="184"/>
      <c r="F30" s="198">
        <v>-119583521</v>
      </c>
      <c r="G30" s="258">
        <v>-9100432</v>
      </c>
      <c r="H30" s="256" t="s">
        <v>0</v>
      </c>
      <c r="I30" s="184"/>
      <c r="J30" s="236" t="s">
        <v>0</v>
      </c>
      <c r="K30" s="237">
        <v>2265791</v>
      </c>
      <c r="L30" s="200">
        <f>SUM(F30:K30)+0.000001</f>
        <v>-126418161.999999</v>
      </c>
      <c r="N30" s="192">
        <v>30</v>
      </c>
      <c r="P30" s="200">
        <v>-126418162</v>
      </c>
      <c r="Q30" s="175">
        <f t="shared" si="2"/>
        <v>0</v>
      </c>
      <c r="T30" s="147"/>
      <c r="U30" s="147"/>
      <c r="V30" s="147"/>
      <c r="W30" s="147"/>
      <c r="X30" s="147"/>
    </row>
    <row r="31" spans="1:24" s="144" customFormat="1" ht="18" customHeight="1">
      <c r="A31" s="264" t="s">
        <v>103</v>
      </c>
      <c r="B31" s="189" t="s">
        <v>7</v>
      </c>
      <c r="C31" s="333"/>
      <c r="D31" s="334"/>
      <c r="E31" s="184"/>
      <c r="F31" s="198">
        <v>-58927767</v>
      </c>
      <c r="G31" s="258">
        <v>22055927</v>
      </c>
      <c r="H31" s="256" t="s">
        <v>0</v>
      </c>
      <c r="I31" s="184"/>
      <c r="J31" s="236" t="s">
        <v>0</v>
      </c>
      <c r="K31" s="237" t="s">
        <v>0</v>
      </c>
      <c r="L31" s="200">
        <f>SUM(F31:K31)+0.000001</f>
        <v>-36871839.999999002</v>
      </c>
      <c r="N31" s="192">
        <v>31</v>
      </c>
      <c r="P31" s="200">
        <v>-36871840</v>
      </c>
      <c r="Q31" s="175">
        <f t="shared" si="2"/>
        <v>0</v>
      </c>
      <c r="T31" s="147"/>
      <c r="U31" s="147"/>
      <c r="V31" s="147"/>
      <c r="W31" s="147"/>
      <c r="X31" s="147"/>
    </row>
    <row r="32" spans="1:24" s="144" customFormat="1" ht="18" customHeight="1" thickBot="1">
      <c r="A32" s="265" t="s">
        <v>95</v>
      </c>
      <c r="B32" s="189" t="s">
        <v>8</v>
      </c>
      <c r="C32" s="333"/>
      <c r="D32" s="334"/>
      <c r="E32" s="184"/>
      <c r="F32" s="198">
        <v>-74985093</v>
      </c>
      <c r="G32" s="259">
        <v>351147</v>
      </c>
      <c r="H32" s="256" t="s">
        <v>0</v>
      </c>
      <c r="I32" s="184"/>
      <c r="J32" s="236" t="s">
        <v>0</v>
      </c>
      <c r="K32" s="237">
        <v>646797</v>
      </c>
      <c r="L32" s="200">
        <f t="shared" si="1"/>
        <v>-73987149</v>
      </c>
      <c r="N32" s="192">
        <v>32</v>
      </c>
      <c r="P32" s="200">
        <v>-73987149</v>
      </c>
      <c r="Q32" s="175">
        <f>ROUND(L32-P32,0)</f>
        <v>0</v>
      </c>
      <c r="T32" s="147"/>
      <c r="U32" s="147"/>
      <c r="V32" s="147"/>
      <c r="W32" s="147"/>
      <c r="X32" s="147"/>
    </row>
    <row r="33" spans="1:24" s="144" customFormat="1" ht="18" customHeight="1">
      <c r="A33" s="176" t="s">
        <v>100</v>
      </c>
      <c r="B33" s="189" t="s">
        <v>1</v>
      </c>
      <c r="C33" s="333"/>
      <c r="D33" s="334"/>
      <c r="E33" s="184"/>
      <c r="F33" s="175">
        <v>126713524</v>
      </c>
      <c r="G33" s="238"/>
      <c r="H33" s="249">
        <f t="shared" ref="H33:H45" si="4">P33-F33</f>
        <v>18216629</v>
      </c>
      <c r="I33" s="239"/>
      <c r="J33" s="335" t="s">
        <v>194</v>
      </c>
      <c r="K33" s="175"/>
      <c r="L33" s="175">
        <f t="shared" ref="L33:L45" si="5">SUM(F33:K33)</f>
        <v>144930153</v>
      </c>
      <c r="N33" s="192">
        <v>33</v>
      </c>
      <c r="P33" s="175">
        <v>144930153</v>
      </c>
      <c r="Q33" s="175">
        <f>ROUND(L33-P33,0)</f>
        <v>0</v>
      </c>
      <c r="T33" s="147"/>
      <c r="U33" s="147"/>
      <c r="V33" s="147"/>
      <c r="W33" s="147"/>
      <c r="X33" s="147"/>
    </row>
    <row r="34" spans="1:24" s="144" customFormat="1" ht="18" customHeight="1">
      <c r="A34" s="176" t="s">
        <v>2</v>
      </c>
      <c r="B34" s="189" t="s">
        <v>1</v>
      </c>
      <c r="C34" s="333"/>
      <c r="D34" s="334"/>
      <c r="F34" s="175">
        <v>99030</v>
      </c>
      <c r="G34" s="238"/>
      <c r="H34" s="249">
        <f t="shared" si="4"/>
        <v>5038424</v>
      </c>
      <c r="J34" s="335"/>
      <c r="K34" s="175"/>
      <c r="L34" s="175">
        <f t="shared" si="5"/>
        <v>5137454</v>
      </c>
      <c r="N34" s="192">
        <v>34</v>
      </c>
      <c r="P34" s="175">
        <v>5137454</v>
      </c>
      <c r="Q34" s="175">
        <f t="shared" si="2"/>
        <v>0</v>
      </c>
      <c r="T34" s="147"/>
      <c r="U34" s="147"/>
      <c r="V34" s="147"/>
      <c r="W34" s="147"/>
      <c r="X34" s="147"/>
    </row>
    <row r="35" spans="1:24" s="144" customFormat="1" ht="18" customHeight="1">
      <c r="A35" s="176" t="s">
        <v>90</v>
      </c>
      <c r="B35" s="189" t="s">
        <v>1</v>
      </c>
      <c r="C35" s="333"/>
      <c r="D35" s="334"/>
      <c r="F35" s="175">
        <v>4585787</v>
      </c>
      <c r="G35" s="238"/>
      <c r="H35" s="249">
        <f t="shared" si="4"/>
        <v>24403</v>
      </c>
      <c r="J35" s="335"/>
      <c r="K35" s="175"/>
      <c r="L35" s="175">
        <f t="shared" si="5"/>
        <v>4610190</v>
      </c>
      <c r="N35" s="192">
        <v>35</v>
      </c>
      <c r="P35" s="175">
        <v>4610190</v>
      </c>
      <c r="Q35" s="175">
        <f t="shared" si="2"/>
        <v>0</v>
      </c>
      <c r="T35" s="147"/>
      <c r="U35" s="147"/>
      <c r="V35" s="147"/>
      <c r="W35" s="147"/>
      <c r="X35" s="147"/>
    </row>
    <row r="36" spans="1:24" s="144" customFormat="1" ht="18" customHeight="1">
      <c r="A36" s="176" t="s">
        <v>3</v>
      </c>
      <c r="B36" s="189" t="s">
        <v>1</v>
      </c>
      <c r="C36" s="333"/>
      <c r="D36" s="334"/>
      <c r="F36" s="175">
        <v>26762117</v>
      </c>
      <c r="G36" s="238"/>
      <c r="H36" s="249">
        <f t="shared" si="4"/>
        <v>-855989</v>
      </c>
      <c r="J36" s="335"/>
      <c r="K36" s="175"/>
      <c r="L36" s="175">
        <f t="shared" si="5"/>
        <v>25906128</v>
      </c>
      <c r="N36" s="192">
        <v>36</v>
      </c>
      <c r="P36" s="175">
        <v>25906128</v>
      </c>
      <c r="Q36" s="175">
        <f t="shared" si="2"/>
        <v>0</v>
      </c>
      <c r="T36" s="147"/>
      <c r="U36" s="147"/>
      <c r="V36" s="147"/>
      <c r="W36" s="147"/>
      <c r="X36" s="147"/>
    </row>
    <row r="37" spans="1:24" s="144" customFormat="1" ht="18" customHeight="1">
      <c r="A37" s="176" t="s">
        <v>36</v>
      </c>
      <c r="B37" s="189" t="s">
        <v>1</v>
      </c>
      <c r="C37" s="333"/>
      <c r="D37" s="334"/>
      <c r="F37" s="175">
        <v>66337512</v>
      </c>
      <c r="G37" s="238"/>
      <c r="H37" s="249">
        <f t="shared" si="4"/>
        <v>-74952</v>
      </c>
      <c r="J37" s="335"/>
      <c r="K37" s="175"/>
      <c r="L37" s="175">
        <f t="shared" si="5"/>
        <v>66262560</v>
      </c>
      <c r="N37" s="192">
        <v>37</v>
      </c>
      <c r="P37" s="175">
        <v>66262560</v>
      </c>
      <c r="Q37" s="175">
        <f t="shared" si="2"/>
        <v>0</v>
      </c>
      <c r="T37" s="147"/>
      <c r="U37" s="147"/>
      <c r="V37" s="147"/>
      <c r="W37" s="147"/>
      <c r="X37" s="147"/>
    </row>
    <row r="38" spans="1:24" s="144" customFormat="1" ht="18" customHeight="1">
      <c r="A38" s="176" t="s">
        <v>96</v>
      </c>
      <c r="B38" s="189" t="s">
        <v>4</v>
      </c>
      <c r="C38" s="333"/>
      <c r="D38" s="334"/>
      <c r="F38" s="175">
        <v>745368255</v>
      </c>
      <c r="G38" s="238"/>
      <c r="H38" s="249">
        <f t="shared" si="4"/>
        <v>41760662</v>
      </c>
      <c r="J38" s="335"/>
      <c r="K38" s="175"/>
      <c r="L38" s="175">
        <f t="shared" si="5"/>
        <v>787128917</v>
      </c>
      <c r="N38" s="192">
        <v>38</v>
      </c>
      <c r="P38" s="175">
        <v>787128917</v>
      </c>
      <c r="Q38" s="175">
        <f t="shared" si="2"/>
        <v>0</v>
      </c>
      <c r="T38" s="147"/>
      <c r="U38" s="147"/>
      <c r="V38" s="147"/>
      <c r="W38" s="147"/>
      <c r="X38" s="147"/>
    </row>
    <row r="39" spans="1:24" s="144" customFormat="1" ht="18" customHeight="1">
      <c r="A39" s="176" t="s">
        <v>5</v>
      </c>
      <c r="B39" s="189" t="s">
        <v>4</v>
      </c>
      <c r="C39" s="333"/>
      <c r="D39" s="334"/>
      <c r="F39" s="175">
        <v>546374339</v>
      </c>
      <c r="G39" s="238"/>
      <c r="H39" s="249">
        <f t="shared" si="4"/>
        <v>-15905767</v>
      </c>
      <c r="J39" s="335"/>
      <c r="K39" s="175"/>
      <c r="L39" s="175">
        <f t="shared" si="5"/>
        <v>530468572</v>
      </c>
      <c r="N39" s="192">
        <v>39</v>
      </c>
      <c r="P39" s="175">
        <v>530468572</v>
      </c>
      <c r="Q39" s="175">
        <f t="shared" si="2"/>
        <v>0</v>
      </c>
      <c r="T39" s="147"/>
      <c r="U39" s="147"/>
      <c r="V39" s="147"/>
      <c r="W39" s="147"/>
      <c r="X39" s="147"/>
    </row>
    <row r="40" spans="1:24" s="144" customFormat="1" ht="18" customHeight="1">
      <c r="A40" s="176" t="s">
        <v>21</v>
      </c>
      <c r="B40" s="189" t="s">
        <v>4</v>
      </c>
      <c r="C40" s="333"/>
      <c r="D40" s="334"/>
      <c r="F40" s="175">
        <v>12171497</v>
      </c>
      <c r="G40" s="238"/>
      <c r="H40" s="249">
        <f t="shared" si="4"/>
        <v>6882437</v>
      </c>
      <c r="J40" s="335"/>
      <c r="K40" s="175"/>
      <c r="L40" s="175">
        <f t="shared" si="5"/>
        <v>19053934</v>
      </c>
      <c r="N40" s="192">
        <v>40</v>
      </c>
      <c r="P40" s="175">
        <v>19053934</v>
      </c>
      <c r="Q40" s="175">
        <f t="shared" si="2"/>
        <v>0</v>
      </c>
      <c r="T40" s="147"/>
      <c r="U40" s="147"/>
      <c r="V40" s="147"/>
      <c r="W40" s="147"/>
      <c r="X40" s="147"/>
    </row>
    <row r="41" spans="1:24" s="144" customFormat="1" ht="18" customHeight="1">
      <c r="A41" s="176" t="s">
        <v>6</v>
      </c>
      <c r="B41" s="189" t="s">
        <v>4</v>
      </c>
      <c r="C41" s="333"/>
      <c r="D41" s="334"/>
      <c r="F41" s="175">
        <v>8675516</v>
      </c>
      <c r="G41" s="238"/>
      <c r="H41" s="249">
        <f t="shared" si="4"/>
        <v>26370103</v>
      </c>
      <c r="J41" s="335"/>
      <c r="K41" s="175"/>
      <c r="L41" s="175">
        <f t="shared" si="5"/>
        <v>35045619</v>
      </c>
      <c r="N41" s="192">
        <v>41</v>
      </c>
      <c r="P41" s="175">
        <v>35045619</v>
      </c>
      <c r="Q41" s="175">
        <f t="shared" si="2"/>
        <v>0</v>
      </c>
      <c r="T41" s="147"/>
      <c r="U41" s="147"/>
      <c r="V41" s="147"/>
      <c r="W41" s="147"/>
      <c r="X41" s="147"/>
    </row>
    <row r="42" spans="1:24" s="144" customFormat="1" ht="18" customHeight="1">
      <c r="A42" s="176" t="s">
        <v>91</v>
      </c>
      <c r="B42" s="189" t="s">
        <v>7</v>
      </c>
      <c r="C42" s="333"/>
      <c r="D42" s="334"/>
      <c r="F42" s="175">
        <v>-7911002</v>
      </c>
      <c r="G42" s="238"/>
      <c r="H42" s="249">
        <f t="shared" si="4"/>
        <v>-191733</v>
      </c>
      <c r="J42" s="335"/>
      <c r="K42" s="175"/>
      <c r="L42" s="175">
        <f t="shared" si="5"/>
        <v>-8102735</v>
      </c>
      <c r="N42" s="192">
        <v>42</v>
      </c>
      <c r="P42" s="175">
        <v>-8102735</v>
      </c>
      <c r="Q42" s="175">
        <f t="shared" si="2"/>
        <v>0</v>
      </c>
      <c r="T42" s="147"/>
      <c r="U42" s="147"/>
      <c r="V42" s="147"/>
      <c r="W42" s="147"/>
      <c r="X42" s="147"/>
    </row>
    <row r="43" spans="1:24" s="144" customFormat="1" ht="18" customHeight="1">
      <c r="A43" s="176" t="s">
        <v>92</v>
      </c>
      <c r="B43" s="189" t="s">
        <v>8</v>
      </c>
      <c r="C43" s="333"/>
      <c r="D43" s="334"/>
      <c r="F43" s="175">
        <v>-365498949</v>
      </c>
      <c r="G43" s="238"/>
      <c r="H43" s="249">
        <f t="shared" si="4"/>
        <v>7938204</v>
      </c>
      <c r="J43" s="335"/>
      <c r="K43" s="175"/>
      <c r="L43" s="175">
        <f t="shared" si="5"/>
        <v>-357560745</v>
      </c>
      <c r="N43" s="192">
        <v>43</v>
      </c>
      <c r="P43" s="175">
        <v>-357560745</v>
      </c>
      <c r="Q43" s="175">
        <f t="shared" si="2"/>
        <v>0</v>
      </c>
      <c r="T43" s="147"/>
      <c r="U43" s="147"/>
      <c r="V43" s="147"/>
      <c r="W43" s="147"/>
      <c r="X43" s="147"/>
    </row>
    <row r="44" spans="1:24" s="144" customFormat="1" ht="18" customHeight="1">
      <c r="A44" s="176" t="s">
        <v>93</v>
      </c>
      <c r="B44" s="189" t="s">
        <v>7</v>
      </c>
      <c r="C44" s="333"/>
      <c r="D44" s="334"/>
      <c r="F44" s="175">
        <v>-867650</v>
      </c>
      <c r="G44" s="238"/>
      <c r="H44" s="249">
        <f t="shared" si="4"/>
        <v>-306887</v>
      </c>
      <c r="J44" s="335"/>
      <c r="K44" s="175"/>
      <c r="L44" s="175">
        <f t="shared" si="5"/>
        <v>-1174537</v>
      </c>
      <c r="N44" s="192">
        <v>44</v>
      </c>
      <c r="P44" s="175">
        <v>-1174537</v>
      </c>
      <c r="Q44" s="175">
        <f t="shared" si="2"/>
        <v>0</v>
      </c>
      <c r="T44" s="147"/>
      <c r="U44" s="147"/>
      <c r="V44" s="147"/>
      <c r="W44" s="147"/>
      <c r="X44" s="147"/>
    </row>
    <row r="45" spans="1:24" s="144" customFormat="1" ht="18" customHeight="1">
      <c r="A45" s="176" t="s">
        <v>94</v>
      </c>
      <c r="B45" s="189" t="s">
        <v>8</v>
      </c>
      <c r="C45" s="333"/>
      <c r="D45" s="334"/>
      <c r="F45" s="175">
        <v>-20563395</v>
      </c>
      <c r="G45" s="238"/>
      <c r="H45" s="249">
        <f t="shared" si="4"/>
        <v>707076</v>
      </c>
      <c r="J45" s="335"/>
      <c r="K45" s="175"/>
      <c r="L45" s="175">
        <f t="shared" si="5"/>
        <v>-19856319</v>
      </c>
      <c r="N45" s="192">
        <v>45</v>
      </c>
      <c r="P45" s="175">
        <v>-19856319</v>
      </c>
      <c r="Q45" s="175">
        <f t="shared" si="2"/>
        <v>0</v>
      </c>
      <c r="T45" s="147"/>
      <c r="U45" s="147"/>
      <c r="V45" s="147"/>
      <c r="W45" s="147"/>
      <c r="X45" s="147"/>
    </row>
    <row r="46" spans="1:24" s="144" customFormat="1" ht="18" customHeight="1">
      <c r="A46" s="223" t="s">
        <v>107</v>
      </c>
      <c r="B46" s="189"/>
      <c r="C46" s="333"/>
      <c r="D46" s="220" t="s">
        <v>0</v>
      </c>
      <c r="F46" s="175"/>
      <c r="G46" s="238"/>
      <c r="H46" s="175"/>
      <c r="J46" s="335"/>
      <c r="K46" s="175"/>
      <c r="L46" s="175"/>
      <c r="N46" s="195">
        <v>46</v>
      </c>
      <c r="P46" s="175">
        <v>0</v>
      </c>
      <c r="Q46" s="175">
        <f t="shared" si="2"/>
        <v>0</v>
      </c>
      <c r="T46" s="147"/>
      <c r="U46" s="147"/>
      <c r="V46" s="147"/>
      <c r="W46" s="147"/>
      <c r="X46" s="147"/>
    </row>
    <row r="47" spans="1:24" s="144" customFormat="1" ht="18" customHeight="1" thickBot="1">
      <c r="A47" s="203" t="s">
        <v>190</v>
      </c>
      <c r="B47" s="204" t="s">
        <v>9</v>
      </c>
      <c r="C47" s="205"/>
      <c r="D47" s="206" t="s">
        <v>0</v>
      </c>
      <c r="F47" s="207">
        <v>-907751508</v>
      </c>
      <c r="G47" s="207"/>
      <c r="H47" s="207"/>
      <c r="J47" s="207">
        <v>-79072184</v>
      </c>
      <c r="K47" s="207"/>
      <c r="L47" s="207">
        <f>SUM(F47:K47)</f>
        <v>-986823692</v>
      </c>
      <c r="N47" s="208">
        <v>47</v>
      </c>
      <c r="P47" s="207">
        <v>-986823692</v>
      </c>
      <c r="Q47" s="207">
        <f t="shared" si="2"/>
        <v>0</v>
      </c>
      <c r="T47" s="147"/>
      <c r="U47" s="147"/>
      <c r="V47" s="147"/>
      <c r="W47" s="147"/>
      <c r="X47" s="147"/>
    </row>
    <row r="48" spans="1:24" s="144" customFormat="1" ht="18" customHeight="1" thickTop="1">
      <c r="A48" s="209" t="s">
        <v>258</v>
      </c>
      <c r="B48" s="210" t="s">
        <v>216</v>
      </c>
      <c r="C48" s="207">
        <f ca="1">ROUND(SUM(C26:C47),0)</f>
        <v>0</v>
      </c>
      <c r="D48" s="207">
        <f>ROUND(SUM(D26:D47),0)</f>
        <v>0</v>
      </c>
      <c r="F48" s="207">
        <f>ROUND(SUM(F26:F47),0)</f>
        <v>0</v>
      </c>
      <c r="G48" s="207">
        <f>ROUND(SUM(G26:G47),0)</f>
        <v>0</v>
      </c>
      <c r="H48" s="207">
        <f>ROUND(SUM(H26:H47),0)</f>
        <v>0</v>
      </c>
      <c r="J48" s="207">
        <f>ROUND(SUM(J26:J47),0)</f>
        <v>0</v>
      </c>
      <c r="K48" s="207">
        <f>ROUND(SUM(K26:K47),0)</f>
        <v>0</v>
      </c>
      <c r="L48" s="207">
        <f>ROUND(SUM(L26:L47),0)</f>
        <v>0</v>
      </c>
      <c r="N48" s="146">
        <v>48</v>
      </c>
      <c r="P48" s="207">
        <f>ROUND(SUM(P27:P47),0)</f>
        <v>0</v>
      </c>
      <c r="Q48" s="207">
        <f>ROUND(SUM(Q27:Q47),0)</f>
        <v>0</v>
      </c>
      <c r="T48" s="147"/>
      <c r="U48" s="147"/>
      <c r="V48" s="147"/>
      <c r="W48" s="147"/>
      <c r="X48" s="147"/>
    </row>
    <row r="49" spans="1:25" ht="18" customHeight="1">
      <c r="A49" s="141" t="s">
        <v>0</v>
      </c>
      <c r="D49" s="240"/>
      <c r="E49" s="240"/>
      <c r="F49" s="240"/>
      <c r="G49" s="240"/>
      <c r="H49" s="240"/>
      <c r="I49" s="240"/>
      <c r="Y49" s="241"/>
    </row>
    <row r="50" spans="1:25" ht="18" customHeight="1">
      <c r="A50" s="141" t="s">
        <v>0</v>
      </c>
      <c r="D50" s="240"/>
      <c r="E50" s="240"/>
      <c r="F50" s="240"/>
      <c r="G50" s="240"/>
      <c r="H50" s="240"/>
      <c r="I50" s="240"/>
      <c r="S50" s="241"/>
      <c r="T50" s="241"/>
      <c r="U50" s="241"/>
      <c r="V50" s="241"/>
      <c r="W50" s="241"/>
      <c r="X50" s="241"/>
      <c r="Y50" s="241"/>
    </row>
    <row r="51" spans="1:25" ht="18" customHeight="1">
      <c r="A51" s="141" t="s">
        <v>0</v>
      </c>
      <c r="S51" s="241"/>
      <c r="T51" s="241"/>
      <c r="U51" s="241"/>
      <c r="V51" s="241"/>
      <c r="W51" s="241"/>
      <c r="X51" s="241"/>
      <c r="Y51" s="241"/>
    </row>
  </sheetData>
  <mergeCells count="8">
    <mergeCell ref="A3:A4"/>
    <mergeCell ref="J6:J25"/>
    <mergeCell ref="K6:K25"/>
    <mergeCell ref="L6:L7"/>
    <mergeCell ref="C27:C46"/>
    <mergeCell ref="D29:D45"/>
    <mergeCell ref="J33:J46"/>
    <mergeCell ref="E6:E25"/>
  </mergeCells>
  <conditionalFormatting sqref="C1:Q1048576">
    <cfRule type="cellIs" dxfId="20" priority="1" operator="equal">
      <formula>0</formula>
    </cfRule>
    <cfRule type="cellIs" dxfId="19" priority="2" operator="lessThan">
      <formula>0</formula>
    </cfRule>
  </conditionalFormatting>
  <printOptions horizontalCentered="1"/>
  <pageMargins left="0.25" right="0.25" top="0.25" bottom="0.25" header="0.3" footer="0.3"/>
  <pageSetup scale="71" orientation="landscape" horizontalDpi="0" verticalDpi="0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078A9D-B68C-584F-AD2E-6C19E9DF3A00}">
  <dimension ref="A1:J39"/>
  <sheetViews>
    <sheetView zoomScaleNormal="100" workbookViewId="0"/>
  </sheetViews>
  <sheetFormatPr baseColWidth="10" defaultColWidth="14" defaultRowHeight="17" customHeight="1"/>
  <cols>
    <col min="1" max="1" width="6.5" style="8" bestFit="1" customWidth="1"/>
    <col min="2" max="2" width="13.5" style="8" bestFit="1" customWidth="1"/>
    <col min="3" max="3" width="12.5" style="8" bestFit="1" customWidth="1"/>
    <col min="4" max="4" width="14.5" style="8" bestFit="1" customWidth="1"/>
    <col min="5" max="5" width="15" style="8" bestFit="1" customWidth="1"/>
    <col min="6" max="6" width="11.83203125" style="8" customWidth="1"/>
    <col min="7" max="7" width="11.83203125" style="8" bestFit="1" customWidth="1"/>
    <col min="8" max="8" width="28.1640625" style="8" customWidth="1"/>
    <col min="9" max="9" width="3.5" style="104" customWidth="1"/>
    <col min="10" max="10" width="20.83203125" style="8" customWidth="1"/>
    <col min="11" max="16384" width="14" style="8"/>
  </cols>
  <sheetData>
    <row r="1" spans="1:10" ht="17" customHeight="1">
      <c r="A1" s="11" t="s">
        <v>82</v>
      </c>
      <c r="B1" s="10" t="s">
        <v>44</v>
      </c>
      <c r="C1" s="10" t="s">
        <v>49</v>
      </c>
      <c r="D1" s="10" t="s">
        <v>45</v>
      </c>
      <c r="E1" s="10" t="s">
        <v>46</v>
      </c>
      <c r="F1" s="10" t="s">
        <v>47</v>
      </c>
      <c r="G1" s="10" t="s">
        <v>48</v>
      </c>
      <c r="H1" s="108" t="s">
        <v>51</v>
      </c>
      <c r="I1" s="109">
        <v>1</v>
      </c>
      <c r="J1" s="551" t="s">
        <v>284</v>
      </c>
    </row>
    <row r="2" spans="1:10" ht="18" customHeight="1">
      <c r="A2" s="564" t="s">
        <v>208</v>
      </c>
      <c r="B2" s="564"/>
      <c r="C2" s="564"/>
      <c r="D2" s="564"/>
      <c r="E2" s="564"/>
      <c r="F2" s="564"/>
      <c r="G2" s="564"/>
      <c r="H2" s="565" t="s">
        <v>242</v>
      </c>
      <c r="I2" s="110">
        <v>2</v>
      </c>
      <c r="J2" s="552"/>
    </row>
    <row r="3" spans="1:10" ht="18" customHeight="1">
      <c r="A3" s="564"/>
      <c r="B3" s="564"/>
      <c r="C3" s="564"/>
      <c r="D3" s="564"/>
      <c r="E3" s="564"/>
      <c r="F3" s="564"/>
      <c r="G3" s="564"/>
      <c r="H3" s="565"/>
      <c r="I3" s="106">
        <v>3</v>
      </c>
      <c r="J3" s="552"/>
    </row>
    <row r="4" spans="1:10" ht="17" customHeight="1">
      <c r="A4" s="557" t="str">
        <f ca="1">"©"&amp;RIGHT("0"&amp;MONTH(NOW()),2)&amp;"/"&amp;RIGHT("0"&amp;DAY(NOW()),2)&amp;"/"&amp;YEAR(NOW())&amp;" LAWRENCE GERARD BRUNN, CPA (PA), MBA"</f>
        <v>©11/20/2024 LAWRENCE GERARD BRUNN, CPA (PA), MBA</v>
      </c>
      <c r="B4" s="558"/>
      <c r="C4" s="558"/>
      <c r="D4" s="558"/>
      <c r="E4" s="558"/>
      <c r="F4" s="558"/>
      <c r="G4" s="558"/>
      <c r="H4" s="558"/>
      <c r="I4" s="111" t="s">
        <v>41</v>
      </c>
      <c r="J4" s="552"/>
    </row>
    <row r="5" spans="1:10" ht="17" customHeight="1">
      <c r="A5" s="559"/>
      <c r="B5" s="560"/>
      <c r="C5" s="560"/>
      <c r="D5" s="560"/>
      <c r="E5" s="560"/>
      <c r="F5" s="560"/>
      <c r="G5" s="560"/>
      <c r="H5" s="560"/>
      <c r="I5" s="111" t="s">
        <v>42</v>
      </c>
      <c r="J5" s="552"/>
    </row>
    <row r="6" spans="1:10" ht="17" customHeight="1">
      <c r="A6" s="122" t="s">
        <v>0</v>
      </c>
      <c r="B6" s="561" t="s">
        <v>222</v>
      </c>
      <c r="C6" s="562"/>
      <c r="D6" s="563"/>
      <c r="E6" s="123" t="s">
        <v>221</v>
      </c>
      <c r="F6" s="569" t="s">
        <v>228</v>
      </c>
      <c r="G6" s="570"/>
      <c r="H6" s="571"/>
      <c r="I6" s="107" t="s">
        <v>43</v>
      </c>
      <c r="J6" s="552"/>
    </row>
    <row r="7" spans="1:10" ht="17" customHeight="1">
      <c r="A7" s="9" t="s">
        <v>0</v>
      </c>
      <c r="B7" s="16" t="s">
        <v>81</v>
      </c>
      <c r="C7" s="16" t="s">
        <v>80</v>
      </c>
      <c r="D7" s="16" t="s">
        <v>79</v>
      </c>
      <c r="E7" s="119" t="s">
        <v>0</v>
      </c>
      <c r="F7" s="592" t="s">
        <v>212</v>
      </c>
      <c r="G7" s="593"/>
      <c r="H7" s="554" t="s">
        <v>207</v>
      </c>
      <c r="I7" s="110">
        <v>7</v>
      </c>
      <c r="J7" s="552"/>
    </row>
    <row r="8" spans="1:10" ht="17" customHeight="1">
      <c r="A8" s="9" t="s">
        <v>0</v>
      </c>
      <c r="B8" s="16" t="s">
        <v>78</v>
      </c>
      <c r="C8" s="16" t="s">
        <v>77</v>
      </c>
      <c r="D8" s="16" t="s">
        <v>76</v>
      </c>
      <c r="E8" s="119" t="s">
        <v>209</v>
      </c>
      <c r="F8" s="542" t="s">
        <v>213</v>
      </c>
      <c r="G8" s="543"/>
      <c r="H8" s="555"/>
      <c r="I8" s="110">
        <v>8</v>
      </c>
      <c r="J8" s="552"/>
    </row>
    <row r="9" spans="1:10" ht="17" customHeight="1">
      <c r="A9" s="7" t="s">
        <v>71</v>
      </c>
      <c r="B9" s="2" t="s">
        <v>75</v>
      </c>
      <c r="C9" s="2" t="s">
        <v>74</v>
      </c>
      <c r="D9" s="2" t="s">
        <v>73</v>
      </c>
      <c r="E9" s="2" t="s">
        <v>210</v>
      </c>
      <c r="F9" s="2" t="s">
        <v>214</v>
      </c>
      <c r="G9" s="2" t="s">
        <v>205</v>
      </c>
      <c r="H9" s="556"/>
      <c r="I9" s="106">
        <v>9</v>
      </c>
      <c r="J9" s="552"/>
    </row>
    <row r="10" spans="1:10" ht="17" customHeight="1">
      <c r="A10" s="13" t="s">
        <v>83</v>
      </c>
      <c r="B10" s="127" t="s">
        <v>199</v>
      </c>
      <c r="C10" s="128"/>
      <c r="D10" s="128"/>
      <c r="E10" s="129"/>
      <c r="F10" s="12">
        <v>9.9999999999999995E-7</v>
      </c>
      <c r="G10" s="6"/>
      <c r="H10" s="115" t="s">
        <v>216</v>
      </c>
      <c r="I10" s="106">
        <v>10</v>
      </c>
      <c r="J10" s="552"/>
    </row>
    <row r="11" spans="1:10" ht="17" customHeight="1">
      <c r="A11" s="14" t="s">
        <v>70</v>
      </c>
      <c r="B11" s="4">
        <v>-88436888</v>
      </c>
      <c r="C11" s="4">
        <v>-68855087</v>
      </c>
      <c r="D11" s="4">
        <v>-43253911</v>
      </c>
      <c r="E11" s="4">
        <v>-149643131</v>
      </c>
      <c r="F11" s="121">
        <f>-SUM(B11:E11)</f>
        <v>350189017</v>
      </c>
      <c r="G11" s="4">
        <f t="shared" ref="G11:G25" si="0">F11-F10</f>
        <v>350189016.99999899</v>
      </c>
      <c r="H11" s="124" t="str">
        <f>IF(G11&gt;0,"HIDE","UN-HIDE")</f>
        <v>HIDE</v>
      </c>
      <c r="I11" s="110">
        <v>11</v>
      </c>
      <c r="J11" s="552"/>
    </row>
    <row r="12" spans="1:10" ht="17" customHeight="1">
      <c r="A12" s="14" t="s">
        <v>69</v>
      </c>
      <c r="B12" s="4">
        <v>-83658818</v>
      </c>
      <c r="C12" s="4">
        <v>-77464934</v>
      </c>
      <c r="D12" s="4">
        <v>-44362034</v>
      </c>
      <c r="E12" s="4">
        <v>-174847305</v>
      </c>
      <c r="F12" s="121">
        <f t="shared" ref="F12:F25" si="1">-SUM(B12:E12)</f>
        <v>380333091</v>
      </c>
      <c r="G12" s="4">
        <f t="shared" si="0"/>
        <v>30144074</v>
      </c>
      <c r="H12" s="124" t="str">
        <f t="shared" ref="H12:H25" si="2">IF(G12&gt;0,"HIDE","UN-HIDE")</f>
        <v>HIDE</v>
      </c>
      <c r="I12" s="110">
        <v>12</v>
      </c>
      <c r="J12" s="552"/>
    </row>
    <row r="13" spans="1:10" ht="17" customHeight="1">
      <c r="A13" s="14" t="s">
        <v>68</v>
      </c>
      <c r="B13" s="4">
        <v>-91516693</v>
      </c>
      <c r="C13" s="4">
        <v>-68396934</v>
      </c>
      <c r="D13" s="4">
        <v>-59867081</v>
      </c>
      <c r="E13" s="4">
        <v>-164407785</v>
      </c>
      <c r="F13" s="121">
        <f t="shared" si="1"/>
        <v>384188493</v>
      </c>
      <c r="G13" s="4">
        <f t="shared" si="0"/>
        <v>3855402</v>
      </c>
      <c r="H13" s="124" t="str">
        <f t="shared" si="2"/>
        <v>HIDE</v>
      </c>
      <c r="I13" s="110">
        <v>13</v>
      </c>
      <c r="J13" s="552"/>
    </row>
    <row r="14" spans="1:10" ht="17" customHeight="1">
      <c r="A14" s="14" t="s">
        <v>67</v>
      </c>
      <c r="B14" s="4">
        <v>-94476220</v>
      </c>
      <c r="C14" s="4">
        <v>-80888550</v>
      </c>
      <c r="D14" s="4">
        <v>-69672520</v>
      </c>
      <c r="E14" s="4">
        <v>-166163293</v>
      </c>
      <c r="F14" s="121">
        <f t="shared" si="1"/>
        <v>411200583</v>
      </c>
      <c r="G14" s="4">
        <f t="shared" si="0"/>
        <v>27012090</v>
      </c>
      <c r="H14" s="124" t="str">
        <f t="shared" si="2"/>
        <v>HIDE</v>
      </c>
      <c r="I14" s="110">
        <v>14</v>
      </c>
      <c r="J14" s="552"/>
    </row>
    <row r="15" spans="1:10" ht="17" customHeight="1">
      <c r="A15" s="14" t="s">
        <v>66</v>
      </c>
      <c r="B15" s="4">
        <v>-92638304</v>
      </c>
      <c r="C15" s="4">
        <v>-83299886</v>
      </c>
      <c r="D15" s="4">
        <v>-84071944</v>
      </c>
      <c r="E15" s="4">
        <v>-100006760</v>
      </c>
      <c r="F15" s="121">
        <f t="shared" si="1"/>
        <v>360016894</v>
      </c>
      <c r="G15" s="4">
        <f t="shared" si="0"/>
        <v>-51183689</v>
      </c>
      <c r="H15" s="124" t="str">
        <f t="shared" si="2"/>
        <v>UN-HIDE</v>
      </c>
      <c r="I15" s="110">
        <v>15</v>
      </c>
      <c r="J15" s="552"/>
    </row>
    <row r="16" spans="1:10" ht="17" customHeight="1">
      <c r="A16" s="14" t="s">
        <v>65</v>
      </c>
      <c r="B16" s="4">
        <v>-102201044</v>
      </c>
      <c r="C16" s="4">
        <v>-107591965</v>
      </c>
      <c r="D16" s="4">
        <v>-90903772</v>
      </c>
      <c r="E16" s="4">
        <v>-93518777</v>
      </c>
      <c r="F16" s="121">
        <f t="shared" si="1"/>
        <v>394215558</v>
      </c>
      <c r="G16" s="4">
        <f t="shared" si="0"/>
        <v>34198664</v>
      </c>
      <c r="H16" s="124" t="str">
        <f t="shared" si="2"/>
        <v>HIDE</v>
      </c>
      <c r="I16" s="110">
        <v>16</v>
      </c>
      <c r="J16" s="552"/>
    </row>
    <row r="17" spans="1:10" ht="17" customHeight="1">
      <c r="A17" s="15" t="s">
        <v>64</v>
      </c>
      <c r="B17" s="5">
        <v>-108273503</v>
      </c>
      <c r="C17" s="5">
        <v>-112429933</v>
      </c>
      <c r="D17" s="5">
        <v>-84613236</v>
      </c>
      <c r="E17" s="5">
        <v>-115456316</v>
      </c>
      <c r="F17" s="120">
        <f t="shared" si="1"/>
        <v>420772988</v>
      </c>
      <c r="G17" s="5">
        <f t="shared" si="0"/>
        <v>26557430</v>
      </c>
      <c r="H17" s="125" t="str">
        <f t="shared" si="2"/>
        <v>HIDE</v>
      </c>
      <c r="I17" s="106">
        <v>17</v>
      </c>
      <c r="J17" s="552"/>
    </row>
    <row r="18" spans="1:10" ht="17" customHeight="1" thickBot="1">
      <c r="A18" s="14" t="s">
        <v>63</v>
      </c>
      <c r="B18" s="4">
        <v>-114382047</v>
      </c>
      <c r="C18" s="4">
        <v>-94555267</v>
      </c>
      <c r="D18" s="4">
        <v>-72223273</v>
      </c>
      <c r="E18" s="4">
        <v>-98527250</v>
      </c>
      <c r="F18" s="121">
        <f t="shared" si="1"/>
        <v>379687837</v>
      </c>
      <c r="G18" s="4">
        <f t="shared" si="0"/>
        <v>-41085151</v>
      </c>
      <c r="H18" s="131" t="s">
        <v>229</v>
      </c>
      <c r="I18" s="110">
        <v>18</v>
      </c>
      <c r="J18" s="552"/>
    </row>
    <row r="19" spans="1:10" ht="17" customHeight="1">
      <c r="A19" s="14" t="s">
        <v>62</v>
      </c>
      <c r="B19" s="4">
        <v>-110319237</v>
      </c>
      <c r="C19" s="4">
        <v>-119583521</v>
      </c>
      <c r="D19" s="4">
        <v>-58927767</v>
      </c>
      <c r="E19" s="94">
        <v>-74985093</v>
      </c>
      <c r="F19" s="137">
        <f t="shared" si="1"/>
        <v>363815618</v>
      </c>
      <c r="G19" s="97">
        <f t="shared" si="0"/>
        <v>-15872219</v>
      </c>
      <c r="H19" s="131" t="s">
        <v>230</v>
      </c>
      <c r="I19" s="110">
        <v>19</v>
      </c>
      <c r="J19" s="552"/>
    </row>
    <row r="20" spans="1:10" ht="17" customHeight="1" thickBot="1">
      <c r="A20" s="15" t="s">
        <v>61</v>
      </c>
      <c r="B20" s="5">
        <v>-105501334</v>
      </c>
      <c r="C20" s="5">
        <v>-126418162</v>
      </c>
      <c r="D20" s="5">
        <v>-36871840</v>
      </c>
      <c r="E20" s="95">
        <v>-73987149</v>
      </c>
      <c r="F20" s="138">
        <f t="shared" si="1"/>
        <v>342778485</v>
      </c>
      <c r="G20" s="136">
        <f t="shared" si="0"/>
        <v>-21037133</v>
      </c>
      <c r="H20" s="132" t="s">
        <v>231</v>
      </c>
      <c r="I20" s="106">
        <v>20</v>
      </c>
      <c r="J20" s="552"/>
    </row>
    <row r="21" spans="1:10" ht="17" customHeight="1">
      <c r="A21" s="133" t="s">
        <v>60</v>
      </c>
      <c r="B21" s="584" t="s">
        <v>72</v>
      </c>
      <c r="C21" s="3">
        <v>-250417628</v>
      </c>
      <c r="D21" s="3">
        <v>-46507322</v>
      </c>
      <c r="E21" s="3">
        <v>-66841642</v>
      </c>
      <c r="F21" s="121">
        <f t="shared" si="1"/>
        <v>363766592</v>
      </c>
      <c r="G21" s="3">
        <f t="shared" si="0"/>
        <v>20988107</v>
      </c>
      <c r="H21" s="124" t="str">
        <f t="shared" si="2"/>
        <v>HIDE</v>
      </c>
      <c r="I21" s="110">
        <v>21</v>
      </c>
      <c r="J21" s="552"/>
    </row>
    <row r="22" spans="1:10" ht="17" customHeight="1">
      <c r="A22" s="134" t="s">
        <v>59</v>
      </c>
      <c r="B22" s="585"/>
      <c r="C22" s="4">
        <v>-288571933</v>
      </c>
      <c r="D22" s="4">
        <v>-59958409</v>
      </c>
      <c r="E22" s="4">
        <v>-107237834</v>
      </c>
      <c r="F22" s="121">
        <f t="shared" si="1"/>
        <v>455768176</v>
      </c>
      <c r="G22" s="4">
        <f t="shared" si="0"/>
        <v>92001584</v>
      </c>
      <c r="H22" s="124" t="str">
        <f t="shared" si="2"/>
        <v>HIDE</v>
      </c>
      <c r="I22" s="110">
        <v>22</v>
      </c>
      <c r="J22" s="552"/>
    </row>
    <row r="23" spans="1:10" ht="17" customHeight="1">
      <c r="A23" s="134" t="s">
        <v>58</v>
      </c>
      <c r="B23" s="585"/>
      <c r="C23" s="4">
        <v>-301847812</v>
      </c>
      <c r="D23" s="4">
        <v>-94686638</v>
      </c>
      <c r="E23" s="4">
        <v>-108275664</v>
      </c>
      <c r="F23" s="121">
        <f t="shared" si="1"/>
        <v>504810114</v>
      </c>
      <c r="G23" s="4">
        <f t="shared" si="0"/>
        <v>49041938</v>
      </c>
      <c r="H23" s="124" t="str">
        <f t="shared" si="2"/>
        <v>HIDE</v>
      </c>
      <c r="I23" s="110">
        <v>23</v>
      </c>
      <c r="J23" s="552"/>
    </row>
    <row r="24" spans="1:10" ht="17" customHeight="1">
      <c r="A24" s="134" t="s">
        <v>57</v>
      </c>
      <c r="B24" s="585"/>
      <c r="C24" s="4">
        <v>-380437292</v>
      </c>
      <c r="D24" s="4">
        <v>-104715258</v>
      </c>
      <c r="E24" s="4">
        <v>-107851722</v>
      </c>
      <c r="F24" s="121">
        <f t="shared" si="1"/>
        <v>593004272</v>
      </c>
      <c r="G24" s="4">
        <f t="shared" si="0"/>
        <v>88194158</v>
      </c>
      <c r="H24" s="124" t="str">
        <f t="shared" si="2"/>
        <v>HIDE</v>
      </c>
      <c r="I24" s="110">
        <v>24</v>
      </c>
      <c r="J24" s="552"/>
    </row>
    <row r="25" spans="1:10" ht="17" customHeight="1">
      <c r="A25" s="135" t="s">
        <v>56</v>
      </c>
      <c r="B25" s="586"/>
      <c r="C25" s="5">
        <v>-377670679</v>
      </c>
      <c r="D25" s="5">
        <v>-117003006</v>
      </c>
      <c r="E25" s="5">
        <v>-112424056</v>
      </c>
      <c r="F25" s="120">
        <f t="shared" si="1"/>
        <v>607097741</v>
      </c>
      <c r="G25" s="5">
        <f t="shared" si="0"/>
        <v>14093469</v>
      </c>
      <c r="H25" s="125" t="str">
        <f t="shared" si="2"/>
        <v>HIDE</v>
      </c>
      <c r="I25" s="105">
        <v>25</v>
      </c>
      <c r="J25" s="552"/>
    </row>
    <row r="26" spans="1:10" ht="17" customHeight="1">
      <c r="A26" s="590" t="s">
        <v>285</v>
      </c>
      <c r="B26" s="591"/>
      <c r="C26" s="591"/>
      <c r="D26" s="591"/>
      <c r="E26" s="591"/>
      <c r="F26" s="591"/>
      <c r="G26" s="118">
        <f>SUM(G11:G25)</f>
        <v>607097740.99999905</v>
      </c>
      <c r="H26" s="126" t="s">
        <v>206</v>
      </c>
      <c r="I26" s="130">
        <v>26</v>
      </c>
      <c r="J26" s="552"/>
    </row>
    <row r="27" spans="1:10" ht="17" customHeight="1">
      <c r="A27" s="581" t="s">
        <v>227</v>
      </c>
      <c r="B27" s="582"/>
      <c r="C27" s="582"/>
      <c r="D27" s="582"/>
      <c r="E27" s="582"/>
      <c r="F27" s="582"/>
      <c r="G27" s="583"/>
      <c r="H27" s="139" t="s">
        <v>220</v>
      </c>
      <c r="I27" s="110">
        <v>27</v>
      </c>
      <c r="J27" s="552"/>
    </row>
    <row r="28" spans="1:10" ht="17" customHeight="1">
      <c r="A28" s="587" t="s">
        <v>286</v>
      </c>
      <c r="B28" s="588"/>
      <c r="C28" s="588"/>
      <c r="D28" s="588"/>
      <c r="E28" s="588"/>
      <c r="F28" s="588"/>
      <c r="G28" s="589"/>
      <c r="H28" s="139" t="s">
        <v>223</v>
      </c>
      <c r="I28" s="110">
        <v>28</v>
      </c>
      <c r="J28" s="552"/>
    </row>
    <row r="29" spans="1:10" ht="17" customHeight="1">
      <c r="A29" s="566" t="s">
        <v>232</v>
      </c>
      <c r="B29" s="567"/>
      <c r="C29" s="567"/>
      <c r="D29" s="567"/>
      <c r="E29" s="567"/>
      <c r="F29" s="567"/>
      <c r="G29" s="568"/>
      <c r="H29" s="139" t="s">
        <v>224</v>
      </c>
      <c r="I29" s="110">
        <v>29</v>
      </c>
      <c r="J29" s="552"/>
    </row>
    <row r="30" spans="1:10" ht="17" customHeight="1">
      <c r="A30" s="566" t="s">
        <v>233</v>
      </c>
      <c r="B30" s="567"/>
      <c r="C30" s="567"/>
      <c r="D30" s="567"/>
      <c r="E30" s="567"/>
      <c r="F30" s="567"/>
      <c r="G30" s="568"/>
      <c r="H30" s="139" t="s">
        <v>225</v>
      </c>
      <c r="I30" s="110">
        <v>30</v>
      </c>
      <c r="J30" s="552"/>
    </row>
    <row r="31" spans="1:10" ht="20" customHeight="1">
      <c r="A31" s="578" t="s">
        <v>211</v>
      </c>
      <c r="B31" s="579"/>
      <c r="C31" s="579"/>
      <c r="D31" s="579"/>
      <c r="E31" s="579"/>
      <c r="F31" s="579"/>
      <c r="G31" s="580"/>
      <c r="H31" s="140" t="s">
        <v>226</v>
      </c>
      <c r="I31" s="106">
        <v>31</v>
      </c>
      <c r="J31" s="552"/>
    </row>
    <row r="32" spans="1:10" ht="17" customHeight="1">
      <c r="A32" s="544" t="s">
        <v>338</v>
      </c>
      <c r="B32" s="545"/>
      <c r="C32" s="545"/>
      <c r="D32" s="545"/>
      <c r="E32" s="545"/>
      <c r="F32" s="545"/>
      <c r="G32" s="545"/>
      <c r="H32" s="548" t="s">
        <v>325</v>
      </c>
      <c r="I32" s="110">
        <v>32</v>
      </c>
      <c r="J32" s="552"/>
    </row>
    <row r="33" spans="1:10" ht="17" customHeight="1">
      <c r="A33" s="546"/>
      <c r="B33" s="547"/>
      <c r="C33" s="547"/>
      <c r="D33" s="547"/>
      <c r="E33" s="547"/>
      <c r="F33" s="547"/>
      <c r="G33" s="547"/>
      <c r="H33" s="549"/>
      <c r="I33" s="110">
        <v>33</v>
      </c>
      <c r="J33" s="552"/>
    </row>
    <row r="34" spans="1:10" ht="17" customHeight="1">
      <c r="A34" s="546"/>
      <c r="B34" s="547"/>
      <c r="C34" s="547"/>
      <c r="D34" s="547"/>
      <c r="E34" s="547"/>
      <c r="F34" s="547"/>
      <c r="G34" s="547"/>
      <c r="H34" s="549"/>
      <c r="I34" s="110">
        <v>34</v>
      </c>
      <c r="J34" s="552"/>
    </row>
    <row r="35" spans="1:10" ht="17" customHeight="1">
      <c r="A35" s="546"/>
      <c r="B35" s="547"/>
      <c r="C35" s="547"/>
      <c r="D35" s="547"/>
      <c r="E35" s="547"/>
      <c r="F35" s="547"/>
      <c r="G35" s="547"/>
      <c r="H35" s="549"/>
      <c r="I35" s="110">
        <v>35</v>
      </c>
      <c r="J35" s="552"/>
    </row>
    <row r="36" spans="1:10" ht="17" customHeight="1">
      <c r="A36" s="546"/>
      <c r="B36" s="547"/>
      <c r="C36" s="547"/>
      <c r="D36" s="547"/>
      <c r="E36" s="547"/>
      <c r="F36" s="547"/>
      <c r="G36" s="547"/>
      <c r="H36" s="550"/>
      <c r="I36" s="106">
        <v>36</v>
      </c>
      <c r="J36" s="552"/>
    </row>
    <row r="37" spans="1:10" ht="17" customHeight="1">
      <c r="A37" s="572" t="s">
        <v>215</v>
      </c>
      <c r="B37" s="573"/>
      <c r="C37" s="573"/>
      <c r="D37" s="573"/>
      <c r="E37" s="573"/>
      <c r="F37" s="573"/>
      <c r="G37" s="573"/>
      <c r="H37" s="574"/>
      <c r="I37" s="110">
        <v>37</v>
      </c>
      <c r="J37" s="552"/>
    </row>
    <row r="38" spans="1:10" ht="17" customHeight="1">
      <c r="A38" s="572"/>
      <c r="B38" s="573"/>
      <c r="C38" s="573"/>
      <c r="D38" s="573"/>
      <c r="E38" s="573"/>
      <c r="F38" s="573"/>
      <c r="G38" s="573"/>
      <c r="H38" s="574"/>
      <c r="I38" s="110">
        <v>38</v>
      </c>
      <c r="J38" s="552"/>
    </row>
    <row r="39" spans="1:10" ht="17" customHeight="1">
      <c r="A39" s="575"/>
      <c r="B39" s="576"/>
      <c r="C39" s="576"/>
      <c r="D39" s="576"/>
      <c r="E39" s="576"/>
      <c r="F39" s="576"/>
      <c r="G39" s="576"/>
      <c r="H39" s="577"/>
      <c r="I39" s="106">
        <v>39</v>
      </c>
      <c r="J39" s="553"/>
    </row>
  </sheetData>
  <mergeCells count="19">
    <mergeCell ref="A28:G28"/>
    <mergeCell ref="A26:F26"/>
    <mergeCell ref="F7:G7"/>
    <mergeCell ref="F8:G8"/>
    <mergeCell ref="A32:G36"/>
    <mergeCell ref="H32:H36"/>
    <mergeCell ref="J1:J39"/>
    <mergeCell ref="H7:H9"/>
    <mergeCell ref="A4:H5"/>
    <mergeCell ref="B6:D6"/>
    <mergeCell ref="A2:G3"/>
    <mergeCell ref="H2:H3"/>
    <mergeCell ref="A29:G29"/>
    <mergeCell ref="F6:H6"/>
    <mergeCell ref="A37:H39"/>
    <mergeCell ref="A31:G31"/>
    <mergeCell ref="A30:G30"/>
    <mergeCell ref="A27:G27"/>
    <mergeCell ref="B21:B25"/>
  </mergeCells>
  <conditionalFormatting sqref="B1:G1048576">
    <cfRule type="cellIs" dxfId="2" priority="16" operator="equal">
      <formula>0</formula>
    </cfRule>
    <cfRule type="cellIs" dxfId="1" priority="34" operator="lessThan">
      <formula>0</formula>
    </cfRule>
  </conditionalFormatting>
  <conditionalFormatting sqref="H11:H25">
    <cfRule type="cellIs" dxfId="0" priority="35" operator="equal">
      <formula>"UN-HIDE"</formula>
    </cfRule>
  </conditionalFormatting>
  <printOptions horizontalCentered="1"/>
  <pageMargins left="0.25" right="0.25" top="0.25" bottom="0.25" header="0.3" footer="0.3"/>
  <pageSetup scale="91" orientation="landscape" horizontalDpi="0" verticalDpi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5FFE3A-E152-5244-88F0-4D4DC87CA5F0}">
  <dimension ref="A1:Y51"/>
  <sheetViews>
    <sheetView zoomScaleNormal="100" workbookViewId="0">
      <pane ySplit="5" topLeftCell="A6" activePane="bottomLeft" state="frozen"/>
      <selection sqref="A1:XFD1048576"/>
      <selection pane="bottomLeft"/>
    </sheetView>
  </sheetViews>
  <sheetFormatPr baseColWidth="10" defaultColWidth="14" defaultRowHeight="18" customHeight="1"/>
  <cols>
    <col min="1" max="1" width="55.33203125" style="141" customWidth="1"/>
    <col min="2" max="2" width="5.5" style="211" customWidth="1"/>
    <col min="3" max="3" width="12.5" style="144" bestFit="1" customWidth="1"/>
    <col min="4" max="4" width="13.6640625" style="144" bestFit="1" customWidth="1"/>
    <col min="5" max="5" width="3" style="144" customWidth="1"/>
    <col min="6" max="7" width="12.5" style="144" customWidth="1"/>
    <col min="8" max="8" width="12.83203125" style="144" customWidth="1"/>
    <col min="9" max="9" width="3" style="144" customWidth="1"/>
    <col min="10" max="10" width="13.5" style="144" bestFit="1" customWidth="1"/>
    <col min="11" max="11" width="13.5" style="144" customWidth="1"/>
    <col min="12" max="12" width="15.1640625" style="144" customWidth="1"/>
    <col min="13" max="13" width="1.1640625" style="144" customWidth="1"/>
    <col min="14" max="14" width="3.1640625" style="212" bestFit="1" customWidth="1"/>
    <col min="15" max="15" width="1.6640625" style="144" bestFit="1" customWidth="1"/>
    <col min="16" max="17" width="14" style="144" customWidth="1"/>
    <col min="18" max="19" width="14" style="144"/>
    <col min="20" max="16384" width="14" style="147"/>
  </cols>
  <sheetData>
    <row r="1" spans="1:24" ht="17" customHeight="1">
      <c r="A1" s="141" t="s">
        <v>37</v>
      </c>
      <c r="B1" s="142" t="s">
        <v>44</v>
      </c>
      <c r="C1" s="142" t="s">
        <v>49</v>
      </c>
      <c r="D1" s="143" t="s">
        <v>45</v>
      </c>
      <c r="E1" s="144" t="s">
        <v>0</v>
      </c>
      <c r="F1" s="143" t="s">
        <v>47</v>
      </c>
      <c r="G1" s="145" t="s">
        <v>244</v>
      </c>
      <c r="H1" s="145" t="s">
        <v>245</v>
      </c>
      <c r="J1" s="143" t="s">
        <v>246</v>
      </c>
      <c r="K1" s="143" t="s">
        <v>247</v>
      </c>
      <c r="L1" s="143" t="s">
        <v>248</v>
      </c>
      <c r="M1" s="144" t="s">
        <v>0</v>
      </c>
      <c r="N1" s="146">
        <v>1</v>
      </c>
      <c r="O1" s="144" t="s">
        <v>0</v>
      </c>
      <c r="P1" s="144" t="s">
        <v>0</v>
      </c>
      <c r="Q1" s="144" t="s">
        <v>0</v>
      </c>
    </row>
    <row r="2" spans="1:24" s="144" customFormat="1" ht="17" customHeight="1">
      <c r="A2" s="141" t="s">
        <v>50</v>
      </c>
      <c r="B2" s="148" t="s">
        <v>0</v>
      </c>
      <c r="C2" s="151" t="s">
        <v>0</v>
      </c>
      <c r="D2" s="151" t="s">
        <v>0</v>
      </c>
      <c r="F2" s="151" t="s">
        <v>38</v>
      </c>
      <c r="G2" s="278" t="s">
        <v>297</v>
      </c>
      <c r="H2" s="151" t="s">
        <v>298</v>
      </c>
      <c r="J2" s="151" t="s">
        <v>13</v>
      </c>
      <c r="K2" s="151" t="s">
        <v>0</v>
      </c>
      <c r="L2" s="151" t="s">
        <v>38</v>
      </c>
      <c r="N2" s="153" t="s">
        <v>41</v>
      </c>
      <c r="T2" s="147"/>
      <c r="U2" s="147"/>
      <c r="V2" s="147"/>
      <c r="W2" s="147"/>
      <c r="X2" s="147"/>
    </row>
    <row r="3" spans="1:24" s="144" customFormat="1" ht="17" customHeight="1">
      <c r="A3" s="339" t="s">
        <v>340</v>
      </c>
      <c r="B3" s="154" t="s">
        <v>0</v>
      </c>
      <c r="C3" s="156" t="s">
        <v>0</v>
      </c>
      <c r="D3" s="156" t="s">
        <v>0</v>
      </c>
      <c r="F3" s="156" t="s">
        <v>10</v>
      </c>
      <c r="G3" s="277" t="s">
        <v>296</v>
      </c>
      <c r="H3" s="280" t="s">
        <v>201</v>
      </c>
      <c r="J3" s="325" t="s">
        <v>390</v>
      </c>
      <c r="K3" s="156" t="s">
        <v>0</v>
      </c>
      <c r="L3" s="156" t="s">
        <v>13</v>
      </c>
      <c r="N3" s="153" t="s">
        <v>42</v>
      </c>
      <c r="Q3" s="144">
        <f>COUNTIF(C48:Q48,0)-10</f>
        <v>0</v>
      </c>
      <c r="T3" s="147"/>
      <c r="U3" s="147"/>
      <c r="V3" s="147"/>
      <c r="W3" s="147"/>
      <c r="X3" s="147"/>
    </row>
    <row r="4" spans="1:24" s="144" customFormat="1" ht="17" customHeight="1">
      <c r="A4" s="340"/>
      <c r="B4" s="158" t="s">
        <v>0</v>
      </c>
      <c r="C4" s="213" t="s">
        <v>201</v>
      </c>
      <c r="D4" s="156" t="s">
        <v>201</v>
      </c>
      <c r="F4" s="156" t="s">
        <v>11</v>
      </c>
      <c r="G4" s="214" t="s">
        <v>78</v>
      </c>
      <c r="H4" s="213" t="s">
        <v>78</v>
      </c>
      <c r="J4" s="156" t="s">
        <v>39</v>
      </c>
      <c r="K4" s="156" t="s">
        <v>201</v>
      </c>
      <c r="L4" s="156" t="s">
        <v>11</v>
      </c>
      <c r="N4" s="153" t="s">
        <v>43</v>
      </c>
      <c r="Q4" s="144">
        <f>COUNTIF(Q27:Q48,0)-22</f>
        <v>0</v>
      </c>
      <c r="T4" s="147"/>
      <c r="U4" s="147"/>
      <c r="V4" s="147"/>
      <c r="W4" s="147"/>
      <c r="X4" s="147"/>
    </row>
    <row r="5" spans="1:24" s="144" customFormat="1" ht="17" customHeight="1" thickBot="1">
      <c r="A5" s="162" t="s">
        <v>198</v>
      </c>
      <c r="B5" s="163" t="s">
        <v>197</v>
      </c>
      <c r="C5" s="165" t="s">
        <v>202</v>
      </c>
      <c r="D5" s="165" t="s">
        <v>202</v>
      </c>
      <c r="F5" s="165" t="s">
        <v>12</v>
      </c>
      <c r="G5" s="237" t="s">
        <v>210</v>
      </c>
      <c r="H5" s="165" t="s">
        <v>210</v>
      </c>
      <c r="J5" s="166" t="s">
        <v>40</v>
      </c>
      <c r="K5" s="165" t="s">
        <v>202</v>
      </c>
      <c r="L5" s="165" t="s">
        <v>12</v>
      </c>
      <c r="N5" s="168">
        <v>5</v>
      </c>
      <c r="Q5" s="144">
        <f>SUM(Q27:Q48)</f>
        <v>0</v>
      </c>
      <c r="T5" s="147"/>
      <c r="U5" s="147"/>
      <c r="V5" s="147"/>
      <c r="W5" s="147"/>
      <c r="X5" s="147"/>
    </row>
    <row r="6" spans="1:24" s="144" customFormat="1" ht="18" customHeight="1" thickTop="1">
      <c r="A6" s="169" t="s">
        <v>23</v>
      </c>
      <c r="B6" s="170" t="s">
        <v>20</v>
      </c>
      <c r="C6" s="333" t="str">
        <f ca="1">"LAWRENCE GERARD BRUNN,                                          CPA (PA), MBA"&amp;"    ©"&amp;RIGHT("0"&amp;MONTH(NOW()),2)&amp;"/"&amp;RIGHT("0"&amp;DAY(NOW()),2)&amp;"/"&amp;YEAR(NOW())</f>
        <v>LAWRENCE GERARD BRUNN,                                          CPA (PA), MBA    ©11/20/2024</v>
      </c>
      <c r="D6" s="345" t="s">
        <v>203</v>
      </c>
      <c r="F6" s="171"/>
      <c r="G6" s="343" t="s">
        <v>270</v>
      </c>
      <c r="H6" s="346" t="s">
        <v>392</v>
      </c>
      <c r="J6" s="172">
        <v>1325392455</v>
      </c>
      <c r="K6" s="329" t="s">
        <v>204</v>
      </c>
      <c r="L6" s="341" t="s">
        <v>236</v>
      </c>
      <c r="N6" s="173">
        <v>6</v>
      </c>
      <c r="T6" s="147"/>
      <c r="U6" s="147"/>
      <c r="V6" s="147"/>
      <c r="W6" s="147"/>
      <c r="X6" s="147"/>
    </row>
    <row r="7" spans="1:24" s="144" customFormat="1" ht="18" customHeight="1">
      <c r="A7" s="169" t="s">
        <v>25</v>
      </c>
      <c r="B7" s="170" t="s">
        <v>19</v>
      </c>
      <c r="C7" s="333"/>
      <c r="D7" s="345"/>
      <c r="F7" s="174"/>
      <c r="G7" s="344"/>
      <c r="H7" s="347"/>
      <c r="J7" s="175">
        <v>-609752445</v>
      </c>
      <c r="K7" s="330"/>
      <c r="L7" s="342"/>
      <c r="N7" s="173">
        <v>7</v>
      </c>
      <c r="T7" s="147"/>
      <c r="U7" s="147"/>
      <c r="V7" s="147"/>
      <c r="W7" s="147"/>
      <c r="X7" s="147"/>
    </row>
    <row r="8" spans="1:24" s="144" customFormat="1" ht="18" customHeight="1">
      <c r="A8" s="176" t="s">
        <v>26</v>
      </c>
      <c r="B8" s="170" t="s">
        <v>19</v>
      </c>
      <c r="C8" s="333"/>
      <c r="D8" s="345"/>
      <c r="F8" s="174"/>
      <c r="G8" s="344"/>
      <c r="H8" s="347"/>
      <c r="J8" s="175">
        <v>-303717624</v>
      </c>
      <c r="K8" s="330"/>
      <c r="L8" s="235" t="s">
        <v>308</v>
      </c>
      <c r="N8" s="173">
        <v>8</v>
      </c>
      <c r="T8" s="147"/>
      <c r="U8" s="147"/>
      <c r="V8" s="147"/>
      <c r="W8" s="147"/>
      <c r="X8" s="147"/>
    </row>
    <row r="9" spans="1:24" s="144" customFormat="1" ht="18" customHeight="1">
      <c r="A9" s="176" t="s">
        <v>27</v>
      </c>
      <c r="B9" s="170" t="s">
        <v>19</v>
      </c>
      <c r="C9" s="333"/>
      <c r="D9" s="345"/>
      <c r="F9" s="174"/>
      <c r="G9" s="344"/>
      <c r="H9" s="347"/>
      <c r="J9" s="175">
        <v>-124695710</v>
      </c>
      <c r="K9" s="330"/>
      <c r="L9" s="224" t="s">
        <v>304</v>
      </c>
      <c r="N9" s="173">
        <v>9</v>
      </c>
      <c r="R9" s="178"/>
      <c r="T9" s="147"/>
      <c r="U9" s="147"/>
      <c r="V9" s="147"/>
      <c r="W9" s="147"/>
      <c r="X9" s="147"/>
    </row>
    <row r="10" spans="1:24" s="144" customFormat="1" ht="18" customHeight="1">
      <c r="A10" s="176" t="s">
        <v>28</v>
      </c>
      <c r="B10" s="170" t="s">
        <v>19</v>
      </c>
      <c r="C10" s="333"/>
      <c r="D10" s="345"/>
      <c r="F10" s="174"/>
      <c r="G10" s="344"/>
      <c r="H10" s="347"/>
      <c r="J10" s="175">
        <v>-26288664</v>
      </c>
      <c r="K10" s="330"/>
      <c r="L10" s="224" t="s">
        <v>309</v>
      </c>
      <c r="N10" s="173">
        <v>10</v>
      </c>
      <c r="R10" s="178"/>
      <c r="T10" s="147"/>
      <c r="U10" s="147"/>
      <c r="V10" s="147"/>
      <c r="W10" s="147"/>
      <c r="X10" s="147"/>
    </row>
    <row r="11" spans="1:24" s="144" customFormat="1" ht="18" customHeight="1">
      <c r="A11" s="176" t="s">
        <v>29</v>
      </c>
      <c r="B11" s="170" t="s">
        <v>19</v>
      </c>
      <c r="C11" s="333"/>
      <c r="D11" s="345"/>
      <c r="E11" s="179"/>
      <c r="F11" s="174"/>
      <c r="G11" s="344"/>
      <c r="H11" s="347"/>
      <c r="I11" s="179"/>
      <c r="J11" s="175">
        <v>-30734031</v>
      </c>
      <c r="K11" s="330"/>
      <c r="L11" s="224" t="s">
        <v>310</v>
      </c>
      <c r="M11" s="179"/>
      <c r="N11" s="173">
        <v>11</v>
      </c>
      <c r="O11" s="179"/>
      <c r="R11" s="178"/>
      <c r="T11" s="147"/>
      <c r="U11" s="147"/>
      <c r="V11" s="147"/>
      <c r="W11" s="147"/>
      <c r="X11" s="147"/>
    </row>
    <row r="12" spans="1:24" s="144" customFormat="1" ht="18" customHeight="1">
      <c r="A12" s="176" t="s">
        <v>34</v>
      </c>
      <c r="B12" s="170" t="s">
        <v>19</v>
      </c>
      <c r="C12" s="333"/>
      <c r="D12" s="345"/>
      <c r="E12" s="179"/>
      <c r="F12" s="174"/>
      <c r="G12" s="344"/>
      <c r="H12" s="347"/>
      <c r="I12" s="179"/>
      <c r="J12" s="175">
        <v>-64277637</v>
      </c>
      <c r="K12" s="330"/>
      <c r="L12" s="225"/>
      <c r="M12" s="179"/>
      <c r="N12" s="173">
        <v>12</v>
      </c>
      <c r="O12" s="179"/>
      <c r="T12" s="147"/>
      <c r="U12" s="147"/>
      <c r="V12" s="147"/>
      <c r="W12" s="147"/>
      <c r="X12" s="147"/>
    </row>
    <row r="13" spans="1:24" s="144" customFormat="1" ht="18" customHeight="1">
      <c r="A13" s="176" t="s">
        <v>30</v>
      </c>
      <c r="B13" s="170" t="s">
        <v>19</v>
      </c>
      <c r="C13" s="333"/>
      <c r="D13" s="345"/>
      <c r="F13" s="174"/>
      <c r="G13" s="344"/>
      <c r="H13" s="347"/>
      <c r="J13" s="175">
        <v>-37735070</v>
      </c>
      <c r="K13" s="330"/>
      <c r="L13" s="225"/>
      <c r="N13" s="173">
        <v>13</v>
      </c>
      <c r="T13" s="147"/>
      <c r="U13" s="147"/>
      <c r="V13" s="147"/>
      <c r="W13" s="147"/>
      <c r="X13" s="147"/>
    </row>
    <row r="14" spans="1:24" s="144" customFormat="1" ht="18" customHeight="1">
      <c r="A14" s="176" t="s">
        <v>35</v>
      </c>
      <c r="B14" s="170" t="s">
        <v>19</v>
      </c>
      <c r="C14" s="333"/>
      <c r="D14" s="345"/>
      <c r="F14" s="174"/>
      <c r="G14" s="344"/>
      <c r="H14" s="347"/>
      <c r="J14" s="175">
        <v>-12851412</v>
      </c>
      <c r="K14" s="330"/>
      <c r="L14" s="224"/>
      <c r="N14" s="173">
        <v>14</v>
      </c>
      <c r="T14" s="147"/>
      <c r="U14" s="147"/>
      <c r="V14" s="147"/>
      <c r="W14" s="147"/>
      <c r="X14" s="147"/>
    </row>
    <row r="15" spans="1:24" s="144" customFormat="1" ht="18" customHeight="1">
      <c r="A15" s="176" t="s">
        <v>31</v>
      </c>
      <c r="B15" s="170" t="s">
        <v>19</v>
      </c>
      <c r="C15" s="333"/>
      <c r="D15" s="345"/>
      <c r="F15" s="174"/>
      <c r="G15" s="344"/>
      <c r="H15" s="347"/>
      <c r="J15" s="175">
        <v>-101770767</v>
      </c>
      <c r="K15" s="330"/>
      <c r="L15" s="224" t="s">
        <v>266</v>
      </c>
      <c r="N15" s="173">
        <v>15</v>
      </c>
      <c r="T15" s="147"/>
      <c r="U15" s="147"/>
      <c r="V15" s="147"/>
      <c r="W15" s="147"/>
      <c r="X15" s="147"/>
    </row>
    <row r="16" spans="1:24" s="144" customFormat="1" ht="18" customHeight="1">
      <c r="A16" s="176" t="s">
        <v>32</v>
      </c>
      <c r="B16" s="170" t="s">
        <v>17</v>
      </c>
      <c r="C16" s="333"/>
      <c r="D16" s="345"/>
      <c r="F16" s="174"/>
      <c r="G16" s="344"/>
      <c r="H16" s="347"/>
      <c r="J16" s="175">
        <v>45645609</v>
      </c>
      <c r="K16" s="330"/>
      <c r="L16" s="224" t="s">
        <v>306</v>
      </c>
      <c r="N16" s="173">
        <v>16</v>
      </c>
      <c r="T16" s="147"/>
      <c r="U16" s="147"/>
      <c r="V16" s="147"/>
      <c r="W16" s="147"/>
      <c r="X16" s="147"/>
    </row>
    <row r="17" spans="1:24" s="144" customFormat="1" ht="18" customHeight="1">
      <c r="A17" s="176" t="s">
        <v>16</v>
      </c>
      <c r="B17" s="170" t="s">
        <v>17</v>
      </c>
      <c r="C17" s="333"/>
      <c r="D17" s="345"/>
      <c r="F17" s="174"/>
      <c r="G17" s="344"/>
      <c r="H17" s="347"/>
      <c r="J17" s="175">
        <v>11327598</v>
      </c>
      <c r="K17" s="330"/>
      <c r="L17" s="224" t="s">
        <v>307</v>
      </c>
      <c r="N17" s="173">
        <v>17</v>
      </c>
      <c r="T17" s="147"/>
      <c r="U17" s="147"/>
      <c r="V17" s="147"/>
      <c r="W17" s="147"/>
      <c r="X17" s="147"/>
    </row>
    <row r="18" spans="1:24" s="144" customFormat="1" ht="18" customHeight="1">
      <c r="A18" s="176" t="s">
        <v>33</v>
      </c>
      <c r="B18" s="170" t="s">
        <v>17</v>
      </c>
      <c r="C18" s="333"/>
      <c r="D18" s="345"/>
      <c r="F18" s="174"/>
      <c r="G18" s="344"/>
      <c r="H18" s="347"/>
      <c r="J18" s="175">
        <v>-4173291</v>
      </c>
      <c r="K18" s="330"/>
      <c r="L18" s="224" t="s">
        <v>250</v>
      </c>
      <c r="N18" s="173">
        <v>18</v>
      </c>
      <c r="T18" s="147"/>
      <c r="U18" s="147"/>
      <c r="V18" s="147"/>
      <c r="W18" s="147"/>
      <c r="X18" s="147"/>
    </row>
    <row r="19" spans="1:24" s="144" customFormat="1" ht="18" customHeight="1">
      <c r="A19" s="176" t="s">
        <v>52</v>
      </c>
      <c r="B19" s="170" t="s">
        <v>17</v>
      </c>
      <c r="C19" s="333"/>
      <c r="D19" s="345"/>
      <c r="F19" s="174"/>
      <c r="G19" s="344"/>
      <c r="H19" s="347"/>
      <c r="J19" s="175">
        <v>3294200</v>
      </c>
      <c r="K19" s="330"/>
      <c r="L19" s="224"/>
      <c r="N19" s="173">
        <v>19</v>
      </c>
      <c r="T19" s="147"/>
      <c r="U19" s="147"/>
      <c r="V19" s="147"/>
      <c r="W19" s="147"/>
      <c r="X19" s="147"/>
    </row>
    <row r="20" spans="1:24" s="144" customFormat="1" ht="18" customHeight="1">
      <c r="A20" s="176" t="s">
        <v>89</v>
      </c>
      <c r="B20" s="170" t="s">
        <v>17</v>
      </c>
      <c r="C20" s="333"/>
      <c r="D20" s="345"/>
      <c r="F20" s="174"/>
      <c r="G20" s="344"/>
      <c r="H20" s="347"/>
      <c r="J20" s="175">
        <v>8564140</v>
      </c>
      <c r="K20" s="330"/>
      <c r="L20" s="224"/>
      <c r="N20" s="173">
        <v>20</v>
      </c>
      <c r="T20" s="147"/>
      <c r="U20" s="147"/>
      <c r="V20" s="147"/>
      <c r="W20" s="147"/>
      <c r="X20" s="147"/>
    </row>
    <row r="21" spans="1:24" s="144" customFormat="1" ht="18" customHeight="1">
      <c r="A21" s="176" t="s">
        <v>52</v>
      </c>
      <c r="B21" s="170" t="s">
        <v>17</v>
      </c>
      <c r="C21" s="333"/>
      <c r="D21" s="345"/>
      <c r="F21" s="174"/>
      <c r="G21" s="344"/>
      <c r="H21" s="347"/>
      <c r="J21" s="175">
        <v>-3294200</v>
      </c>
      <c r="K21" s="330"/>
      <c r="L21" s="224"/>
      <c r="N21" s="173">
        <v>21</v>
      </c>
      <c r="T21" s="147"/>
      <c r="U21" s="147"/>
      <c r="V21" s="147"/>
      <c r="W21" s="147"/>
      <c r="X21" s="147"/>
    </row>
    <row r="22" spans="1:24" s="144" customFormat="1" ht="18" customHeight="1">
      <c r="A22" s="176" t="s">
        <v>53</v>
      </c>
      <c r="B22" s="170" t="s">
        <v>17</v>
      </c>
      <c r="C22" s="333"/>
      <c r="D22" s="345"/>
      <c r="F22" s="174"/>
      <c r="G22" s="344"/>
      <c r="H22" s="347"/>
      <c r="J22" s="175">
        <v>-1587595</v>
      </c>
      <c r="K22" s="330"/>
      <c r="L22" s="224" t="s">
        <v>266</v>
      </c>
      <c r="N22" s="173">
        <v>22</v>
      </c>
      <c r="T22" s="147"/>
      <c r="U22" s="147"/>
      <c r="V22" s="147"/>
      <c r="W22" s="147"/>
      <c r="X22" s="147"/>
    </row>
    <row r="23" spans="1:24" s="144" customFormat="1" ht="18" customHeight="1">
      <c r="A23" s="176" t="s">
        <v>18</v>
      </c>
      <c r="B23" s="170" t="s">
        <v>17</v>
      </c>
      <c r="C23" s="333"/>
      <c r="D23" s="345"/>
      <c r="F23" s="174"/>
      <c r="G23" s="344"/>
      <c r="H23" s="347"/>
      <c r="J23" s="175">
        <v>4165234</v>
      </c>
      <c r="K23" s="330"/>
      <c r="L23" s="224" t="s">
        <v>303</v>
      </c>
      <c r="N23" s="173">
        <v>23</v>
      </c>
      <c r="T23" s="147"/>
      <c r="U23" s="147"/>
      <c r="V23" s="147"/>
      <c r="W23" s="147"/>
      <c r="X23" s="147"/>
    </row>
    <row r="24" spans="1:24" s="144" customFormat="1" ht="18" customHeight="1">
      <c r="A24" s="176" t="s">
        <v>88</v>
      </c>
      <c r="B24" s="170" t="s">
        <v>17</v>
      </c>
      <c r="C24" s="333"/>
      <c r="D24" s="345"/>
      <c r="F24" s="174"/>
      <c r="G24" s="344"/>
      <c r="H24" s="347"/>
      <c r="J24" s="175">
        <v>25000</v>
      </c>
      <c r="K24" s="330"/>
      <c r="L24" s="224" t="s">
        <v>327</v>
      </c>
      <c r="N24" s="173">
        <v>24</v>
      </c>
      <c r="T24" s="147"/>
      <c r="U24" s="147"/>
      <c r="V24" s="147"/>
      <c r="W24" s="147"/>
      <c r="X24" s="147"/>
    </row>
    <row r="25" spans="1:24" s="144" customFormat="1" ht="18" customHeight="1">
      <c r="A25" s="176" t="s">
        <v>54</v>
      </c>
      <c r="B25" s="170" t="s">
        <v>17</v>
      </c>
      <c r="C25" s="333"/>
      <c r="D25" s="345"/>
      <c r="F25" s="174"/>
      <c r="G25" s="344"/>
      <c r="H25" s="347"/>
      <c r="J25" s="175">
        <v>1536394</v>
      </c>
      <c r="K25" s="330"/>
      <c r="L25" s="224" t="s">
        <v>328</v>
      </c>
      <c r="N25" s="188">
        <v>25</v>
      </c>
      <c r="P25" s="151" t="s">
        <v>84</v>
      </c>
      <c r="Q25" s="151" t="s">
        <v>86</v>
      </c>
      <c r="T25" s="147"/>
      <c r="U25" s="147"/>
      <c r="V25" s="147"/>
      <c r="W25" s="147"/>
      <c r="X25" s="147"/>
    </row>
    <row r="26" spans="1:24" s="144" customFormat="1" ht="18" customHeight="1" thickBot="1">
      <c r="A26" s="180" t="s">
        <v>97</v>
      </c>
      <c r="B26" s="181" t="s">
        <v>22</v>
      </c>
      <c r="C26" s="182" t="s">
        <v>0</v>
      </c>
      <c r="D26" s="183" t="s">
        <v>0</v>
      </c>
      <c r="E26" s="184"/>
      <c r="F26" s="182" t="s">
        <v>0</v>
      </c>
      <c r="G26" s="185" t="s">
        <v>0</v>
      </c>
      <c r="H26" s="186" t="s">
        <v>0</v>
      </c>
      <c r="J26" s="187" t="s">
        <v>0</v>
      </c>
      <c r="K26" s="187" t="s">
        <v>0</v>
      </c>
      <c r="L26" s="187" t="s">
        <v>0</v>
      </c>
      <c r="N26" s="312">
        <v>26</v>
      </c>
      <c r="P26" s="165" t="s">
        <v>85</v>
      </c>
      <c r="Q26" s="165" t="s">
        <v>87</v>
      </c>
      <c r="T26" s="147"/>
      <c r="U26" s="147"/>
      <c r="V26" s="147"/>
      <c r="W26" s="147"/>
      <c r="X26" s="147"/>
    </row>
    <row r="27" spans="1:24" s="144" customFormat="1" ht="18" customHeight="1" thickTop="1">
      <c r="A27" s="176" t="s">
        <v>14</v>
      </c>
      <c r="B27" s="189" t="s">
        <v>1</v>
      </c>
      <c r="C27" s="190"/>
      <c r="D27" s="191" t="s">
        <v>0</v>
      </c>
      <c r="F27" s="175">
        <v>129320545</v>
      </c>
      <c r="G27" s="175">
        <f>-SUM(G28:G45)</f>
        <v>-21037133</v>
      </c>
      <c r="H27" s="175">
        <f>-SUM(H28:H47)</f>
        <v>-89602610</v>
      </c>
      <c r="J27" s="175">
        <f>SUM(J6:J26)</f>
        <v>79072184</v>
      </c>
      <c r="K27" s="175"/>
      <c r="L27" s="175">
        <f t="shared" ref="L27:L47" si="0">SUM(F27:K27)</f>
        <v>97752986</v>
      </c>
      <c r="N27" s="192">
        <v>27</v>
      </c>
      <c r="P27" s="172">
        <v>97752986</v>
      </c>
      <c r="Q27" s="172">
        <f t="shared" ref="Q27:Q47" si="1">ROUND(L27-P27,0)</f>
        <v>0</v>
      </c>
      <c r="T27" s="147"/>
      <c r="U27" s="147"/>
      <c r="V27" s="147"/>
      <c r="W27" s="147"/>
      <c r="X27" s="147"/>
    </row>
    <row r="28" spans="1:24" s="144" customFormat="1" ht="18" customHeight="1">
      <c r="A28" s="223" t="s">
        <v>107</v>
      </c>
      <c r="B28" s="189"/>
      <c r="C28" s="190"/>
      <c r="D28" s="220" t="s">
        <v>0</v>
      </c>
      <c r="F28" s="175"/>
      <c r="G28" s="175"/>
      <c r="H28" s="175"/>
      <c r="J28" s="175"/>
      <c r="K28" s="175"/>
      <c r="L28" s="175">
        <f t="shared" si="0"/>
        <v>0</v>
      </c>
      <c r="N28" s="195">
        <v>28</v>
      </c>
      <c r="P28" s="175">
        <v>0</v>
      </c>
      <c r="Q28" s="175">
        <f t="shared" si="1"/>
        <v>0</v>
      </c>
      <c r="T28" s="147"/>
      <c r="U28" s="147"/>
      <c r="V28" s="147"/>
      <c r="W28" s="147"/>
      <c r="X28" s="147"/>
    </row>
    <row r="29" spans="1:24" s="144" customFormat="1" ht="18" customHeight="1">
      <c r="A29" s="196" t="s">
        <v>101</v>
      </c>
      <c r="B29" s="197" t="s">
        <v>7</v>
      </c>
      <c r="C29" s="198" t="s">
        <v>0</v>
      </c>
      <c r="D29" s="334" t="s">
        <v>271</v>
      </c>
      <c r="E29" s="184"/>
      <c r="F29" s="198">
        <v>-110319237</v>
      </c>
      <c r="G29" s="200">
        <v>4817903</v>
      </c>
      <c r="H29" s="199" t="s">
        <v>0</v>
      </c>
      <c r="I29" s="184"/>
      <c r="J29" s="236" t="s">
        <v>0</v>
      </c>
      <c r="K29" s="237" t="s">
        <v>0</v>
      </c>
      <c r="L29" s="200">
        <f>SUM(F29:K29)+0.000001</f>
        <v>-105501333.999999</v>
      </c>
      <c r="N29" s="192">
        <v>29</v>
      </c>
      <c r="P29" s="200">
        <v>-105501334</v>
      </c>
      <c r="Q29" s="175">
        <f t="shared" si="1"/>
        <v>0</v>
      </c>
      <c r="T29" s="147"/>
      <c r="U29" s="147"/>
      <c r="V29" s="147"/>
      <c r="W29" s="147"/>
      <c r="X29" s="147"/>
    </row>
    <row r="30" spans="1:24" s="144" customFormat="1" ht="18" customHeight="1">
      <c r="A30" s="196" t="s">
        <v>102</v>
      </c>
      <c r="B30" s="197" t="s">
        <v>7</v>
      </c>
      <c r="C30" s="198" t="s">
        <v>0</v>
      </c>
      <c r="D30" s="334"/>
      <c r="E30" s="184"/>
      <c r="F30" s="198">
        <v>-119583521</v>
      </c>
      <c r="G30" s="200">
        <f>-9100432+2265791</f>
        <v>-6834641</v>
      </c>
      <c r="H30" s="199" t="s">
        <v>0</v>
      </c>
      <c r="I30" s="184"/>
      <c r="J30" s="236" t="s">
        <v>0</v>
      </c>
      <c r="K30" s="237" t="s">
        <v>0</v>
      </c>
      <c r="L30" s="200">
        <f>SUM(F30:K30)+0.000001</f>
        <v>-126418161.999999</v>
      </c>
      <c r="N30" s="192">
        <v>30</v>
      </c>
      <c r="P30" s="200">
        <v>-126418162</v>
      </c>
      <c r="Q30" s="175">
        <f t="shared" si="1"/>
        <v>0</v>
      </c>
      <c r="T30" s="147"/>
      <c r="U30" s="147"/>
      <c r="V30" s="147"/>
      <c r="W30" s="147"/>
      <c r="X30" s="147"/>
    </row>
    <row r="31" spans="1:24" s="144" customFormat="1" ht="18" customHeight="1">
      <c r="A31" s="196" t="s">
        <v>103</v>
      </c>
      <c r="B31" s="197" t="s">
        <v>7</v>
      </c>
      <c r="C31" s="198" t="s">
        <v>0</v>
      </c>
      <c r="D31" s="334"/>
      <c r="E31" s="184"/>
      <c r="F31" s="198">
        <v>-58927767</v>
      </c>
      <c r="G31" s="200">
        <v>22055927</v>
      </c>
      <c r="H31" s="199" t="s">
        <v>0</v>
      </c>
      <c r="I31" s="184"/>
      <c r="J31" s="236" t="s">
        <v>0</v>
      </c>
      <c r="K31" s="237" t="s">
        <v>0</v>
      </c>
      <c r="L31" s="200">
        <f>SUM(F31:K31)+0.000001</f>
        <v>-36871839.999999002</v>
      </c>
      <c r="N31" s="192">
        <v>31</v>
      </c>
      <c r="P31" s="200">
        <v>-36871840</v>
      </c>
      <c r="Q31" s="175">
        <f t="shared" si="1"/>
        <v>0</v>
      </c>
      <c r="T31" s="147"/>
      <c r="U31" s="147"/>
      <c r="V31" s="147"/>
      <c r="W31" s="147"/>
      <c r="X31" s="147"/>
    </row>
    <row r="32" spans="1:24" s="144" customFormat="1" ht="18" customHeight="1">
      <c r="A32" s="196" t="s">
        <v>95</v>
      </c>
      <c r="B32" s="197" t="s">
        <v>8</v>
      </c>
      <c r="C32" s="198" t="s">
        <v>0</v>
      </c>
      <c r="D32" s="334"/>
      <c r="E32" s="184"/>
      <c r="F32" s="198">
        <v>-74985093</v>
      </c>
      <c r="G32" s="200">
        <f>351147+646797</f>
        <v>997944</v>
      </c>
      <c r="H32" s="199" t="s">
        <v>0</v>
      </c>
      <c r="I32" s="184"/>
      <c r="J32" s="236" t="s">
        <v>0</v>
      </c>
      <c r="K32" s="237" t="s">
        <v>0</v>
      </c>
      <c r="L32" s="200">
        <f t="shared" si="0"/>
        <v>-73987149</v>
      </c>
      <c r="N32" s="192">
        <v>32</v>
      </c>
      <c r="P32" s="200">
        <v>-73987149</v>
      </c>
      <c r="Q32" s="175">
        <f>ROUND(L32-P32,0)</f>
        <v>0</v>
      </c>
      <c r="T32" s="147"/>
      <c r="U32" s="147"/>
      <c r="V32" s="147"/>
      <c r="W32" s="147"/>
      <c r="X32" s="147"/>
    </row>
    <row r="33" spans="1:24" s="144" customFormat="1" ht="18" customHeight="1">
      <c r="A33" s="176" t="s">
        <v>100</v>
      </c>
      <c r="B33" s="189" t="s">
        <v>1</v>
      </c>
      <c r="C33" s="190" t="s">
        <v>0</v>
      </c>
      <c r="D33" s="334"/>
      <c r="E33" s="184"/>
      <c r="F33" s="175">
        <v>126713524</v>
      </c>
      <c r="G33" s="238"/>
      <c r="H33" s="175">
        <f t="shared" ref="H33:H45" si="2">P33-F33</f>
        <v>18216629</v>
      </c>
      <c r="I33" s="239"/>
      <c r="J33" s="335" t="s">
        <v>194</v>
      </c>
      <c r="K33" s="175"/>
      <c r="L33" s="175">
        <f t="shared" si="0"/>
        <v>144930153</v>
      </c>
      <c r="N33" s="192">
        <v>33</v>
      </c>
      <c r="P33" s="175">
        <v>144930153</v>
      </c>
      <c r="Q33" s="175">
        <f>ROUND(L33-P33,0)</f>
        <v>0</v>
      </c>
      <c r="T33" s="147"/>
      <c r="U33" s="147"/>
      <c r="V33" s="147"/>
      <c r="W33" s="147"/>
      <c r="X33" s="147"/>
    </row>
    <row r="34" spans="1:24" s="144" customFormat="1" ht="18" customHeight="1">
      <c r="A34" s="176" t="s">
        <v>2</v>
      </c>
      <c r="B34" s="189" t="s">
        <v>1</v>
      </c>
      <c r="C34" s="190"/>
      <c r="D34" s="334"/>
      <c r="F34" s="175">
        <v>99030</v>
      </c>
      <c r="G34" s="238"/>
      <c r="H34" s="175">
        <f t="shared" si="2"/>
        <v>5038424</v>
      </c>
      <c r="J34" s="335"/>
      <c r="K34" s="175"/>
      <c r="L34" s="175">
        <f t="shared" si="0"/>
        <v>5137454</v>
      </c>
      <c r="N34" s="192">
        <v>34</v>
      </c>
      <c r="P34" s="175">
        <v>5137454</v>
      </c>
      <c r="Q34" s="175">
        <f t="shared" si="1"/>
        <v>0</v>
      </c>
      <c r="T34" s="147"/>
      <c r="U34" s="147"/>
      <c r="V34" s="147"/>
      <c r="W34" s="147"/>
      <c r="X34" s="147"/>
    </row>
    <row r="35" spans="1:24" s="144" customFormat="1" ht="18" customHeight="1">
      <c r="A35" s="176" t="s">
        <v>90</v>
      </c>
      <c r="B35" s="189" t="s">
        <v>1</v>
      </c>
      <c r="C35" s="190"/>
      <c r="D35" s="334"/>
      <c r="F35" s="175">
        <v>4585787</v>
      </c>
      <c r="G35" s="238"/>
      <c r="H35" s="175">
        <f t="shared" si="2"/>
        <v>24403</v>
      </c>
      <c r="J35" s="335"/>
      <c r="K35" s="175"/>
      <c r="L35" s="175">
        <f t="shared" si="0"/>
        <v>4610190</v>
      </c>
      <c r="N35" s="192">
        <v>35</v>
      </c>
      <c r="P35" s="175">
        <v>4610190</v>
      </c>
      <c r="Q35" s="175">
        <f t="shared" si="1"/>
        <v>0</v>
      </c>
      <c r="T35" s="147"/>
      <c r="U35" s="147"/>
      <c r="V35" s="147"/>
      <c r="W35" s="147"/>
      <c r="X35" s="147"/>
    </row>
    <row r="36" spans="1:24" s="144" customFormat="1" ht="18" customHeight="1">
      <c r="A36" s="176" t="s">
        <v>3</v>
      </c>
      <c r="B36" s="189" t="s">
        <v>1</v>
      </c>
      <c r="C36" s="190"/>
      <c r="D36" s="334"/>
      <c r="F36" s="175">
        <v>26762117</v>
      </c>
      <c r="G36" s="238"/>
      <c r="H36" s="175">
        <f t="shared" si="2"/>
        <v>-855989</v>
      </c>
      <c r="J36" s="335"/>
      <c r="K36" s="175"/>
      <c r="L36" s="175">
        <f t="shared" si="0"/>
        <v>25906128</v>
      </c>
      <c r="N36" s="192">
        <v>36</v>
      </c>
      <c r="P36" s="175">
        <v>25906128</v>
      </c>
      <c r="Q36" s="175">
        <f t="shared" si="1"/>
        <v>0</v>
      </c>
      <c r="T36" s="147"/>
      <c r="U36" s="147"/>
      <c r="V36" s="147"/>
      <c r="W36" s="147"/>
      <c r="X36" s="147"/>
    </row>
    <row r="37" spans="1:24" s="144" customFormat="1" ht="18" customHeight="1">
      <c r="A37" s="176" t="s">
        <v>36</v>
      </c>
      <c r="B37" s="189" t="s">
        <v>1</v>
      </c>
      <c r="C37" s="190"/>
      <c r="D37" s="334"/>
      <c r="F37" s="175">
        <v>66337512</v>
      </c>
      <c r="G37" s="238"/>
      <c r="H37" s="175">
        <f t="shared" si="2"/>
        <v>-74952</v>
      </c>
      <c r="J37" s="335"/>
      <c r="K37" s="175"/>
      <c r="L37" s="175">
        <f t="shared" si="0"/>
        <v>66262560</v>
      </c>
      <c r="N37" s="192">
        <v>37</v>
      </c>
      <c r="P37" s="175">
        <v>66262560</v>
      </c>
      <c r="Q37" s="175">
        <f t="shared" si="1"/>
        <v>0</v>
      </c>
      <c r="T37" s="147"/>
      <c r="U37" s="147"/>
      <c r="V37" s="147"/>
      <c r="W37" s="147"/>
      <c r="X37" s="147"/>
    </row>
    <row r="38" spans="1:24" s="144" customFormat="1" ht="18" customHeight="1">
      <c r="A38" s="176" t="s">
        <v>96</v>
      </c>
      <c r="B38" s="189" t="s">
        <v>4</v>
      </c>
      <c r="C38" s="190"/>
      <c r="D38" s="334"/>
      <c r="F38" s="175">
        <v>745368255</v>
      </c>
      <c r="G38" s="238"/>
      <c r="H38" s="175">
        <f t="shared" si="2"/>
        <v>41760662</v>
      </c>
      <c r="J38" s="335"/>
      <c r="K38" s="175"/>
      <c r="L38" s="175">
        <f t="shared" si="0"/>
        <v>787128917</v>
      </c>
      <c r="N38" s="192">
        <v>38</v>
      </c>
      <c r="P38" s="175">
        <v>787128917</v>
      </c>
      <c r="Q38" s="175">
        <f t="shared" si="1"/>
        <v>0</v>
      </c>
      <c r="T38" s="147"/>
      <c r="U38" s="147"/>
      <c r="V38" s="147"/>
      <c r="W38" s="147"/>
      <c r="X38" s="147"/>
    </row>
    <row r="39" spans="1:24" s="144" customFormat="1" ht="18" customHeight="1">
      <c r="A39" s="176" t="s">
        <v>5</v>
      </c>
      <c r="B39" s="189" t="s">
        <v>4</v>
      </c>
      <c r="C39" s="190"/>
      <c r="D39" s="334"/>
      <c r="F39" s="175">
        <v>546374339</v>
      </c>
      <c r="G39" s="238"/>
      <c r="H39" s="175">
        <f t="shared" si="2"/>
        <v>-15905767</v>
      </c>
      <c r="J39" s="335"/>
      <c r="K39" s="175"/>
      <c r="L39" s="175">
        <f t="shared" si="0"/>
        <v>530468572</v>
      </c>
      <c r="N39" s="192">
        <v>39</v>
      </c>
      <c r="P39" s="175">
        <v>530468572</v>
      </c>
      <c r="Q39" s="175">
        <f t="shared" si="1"/>
        <v>0</v>
      </c>
      <c r="T39" s="147"/>
      <c r="U39" s="147"/>
      <c r="V39" s="147"/>
      <c r="W39" s="147"/>
      <c r="X39" s="147"/>
    </row>
    <row r="40" spans="1:24" s="144" customFormat="1" ht="18" customHeight="1">
      <c r="A40" s="176" t="s">
        <v>21</v>
      </c>
      <c r="B40" s="189" t="s">
        <v>4</v>
      </c>
      <c r="C40" s="190"/>
      <c r="D40" s="334"/>
      <c r="F40" s="175">
        <v>12171497</v>
      </c>
      <c r="G40" s="238"/>
      <c r="H40" s="175">
        <f t="shared" si="2"/>
        <v>6882437</v>
      </c>
      <c r="J40" s="335"/>
      <c r="K40" s="175"/>
      <c r="L40" s="175">
        <f t="shared" si="0"/>
        <v>19053934</v>
      </c>
      <c r="N40" s="192">
        <v>40</v>
      </c>
      <c r="P40" s="175">
        <v>19053934</v>
      </c>
      <c r="Q40" s="175">
        <f t="shared" si="1"/>
        <v>0</v>
      </c>
      <c r="T40" s="147"/>
      <c r="U40" s="147"/>
      <c r="V40" s="147"/>
      <c r="W40" s="147"/>
      <c r="X40" s="147"/>
    </row>
    <row r="41" spans="1:24" s="144" customFormat="1" ht="18" customHeight="1">
      <c r="A41" s="176" t="s">
        <v>6</v>
      </c>
      <c r="B41" s="189" t="s">
        <v>4</v>
      </c>
      <c r="C41" s="190"/>
      <c r="D41" s="334"/>
      <c r="F41" s="175">
        <v>8675516</v>
      </c>
      <c r="G41" s="238"/>
      <c r="H41" s="175">
        <f t="shared" si="2"/>
        <v>26370103</v>
      </c>
      <c r="J41" s="335"/>
      <c r="K41" s="175"/>
      <c r="L41" s="175">
        <f t="shared" si="0"/>
        <v>35045619</v>
      </c>
      <c r="N41" s="192">
        <v>41</v>
      </c>
      <c r="P41" s="175">
        <v>35045619</v>
      </c>
      <c r="Q41" s="175">
        <f t="shared" si="1"/>
        <v>0</v>
      </c>
      <c r="T41" s="147"/>
      <c r="U41" s="147"/>
      <c r="V41" s="147"/>
      <c r="W41" s="147"/>
      <c r="X41" s="147"/>
    </row>
    <row r="42" spans="1:24" s="144" customFormat="1" ht="18" customHeight="1">
      <c r="A42" s="176" t="s">
        <v>91</v>
      </c>
      <c r="B42" s="189" t="s">
        <v>7</v>
      </c>
      <c r="C42" s="190"/>
      <c r="D42" s="334"/>
      <c r="F42" s="175">
        <v>-7911002</v>
      </c>
      <c r="G42" s="238"/>
      <c r="H42" s="175">
        <f t="shared" si="2"/>
        <v>-191733</v>
      </c>
      <c r="J42" s="335"/>
      <c r="K42" s="175"/>
      <c r="L42" s="175">
        <f t="shared" si="0"/>
        <v>-8102735</v>
      </c>
      <c r="N42" s="192">
        <v>42</v>
      </c>
      <c r="P42" s="175">
        <v>-8102735</v>
      </c>
      <c r="Q42" s="175">
        <f t="shared" si="1"/>
        <v>0</v>
      </c>
      <c r="T42" s="147"/>
      <c r="U42" s="147"/>
      <c r="V42" s="147"/>
      <c r="W42" s="147"/>
      <c r="X42" s="147"/>
    </row>
    <row r="43" spans="1:24" s="144" customFormat="1" ht="18" customHeight="1">
      <c r="A43" s="176" t="s">
        <v>92</v>
      </c>
      <c r="B43" s="189" t="s">
        <v>8</v>
      </c>
      <c r="C43" s="190"/>
      <c r="D43" s="334"/>
      <c r="F43" s="175">
        <v>-365498949</v>
      </c>
      <c r="G43" s="238"/>
      <c r="H43" s="175">
        <f t="shared" si="2"/>
        <v>7938204</v>
      </c>
      <c r="J43" s="335"/>
      <c r="K43" s="175"/>
      <c r="L43" s="175">
        <f t="shared" si="0"/>
        <v>-357560745</v>
      </c>
      <c r="N43" s="192">
        <v>43</v>
      </c>
      <c r="P43" s="175">
        <v>-357560745</v>
      </c>
      <c r="Q43" s="175">
        <f t="shared" si="1"/>
        <v>0</v>
      </c>
      <c r="T43" s="147"/>
      <c r="U43" s="147"/>
      <c r="V43" s="147"/>
      <c r="W43" s="147"/>
      <c r="X43" s="147"/>
    </row>
    <row r="44" spans="1:24" s="144" customFormat="1" ht="18" customHeight="1">
      <c r="A44" s="176" t="s">
        <v>93</v>
      </c>
      <c r="B44" s="189" t="s">
        <v>7</v>
      </c>
      <c r="C44" s="190"/>
      <c r="D44" s="334"/>
      <c r="F44" s="175">
        <v>-867650</v>
      </c>
      <c r="G44" s="238"/>
      <c r="H44" s="175">
        <f t="shared" si="2"/>
        <v>-306887</v>
      </c>
      <c r="J44" s="335"/>
      <c r="K44" s="175"/>
      <c r="L44" s="175">
        <f t="shared" si="0"/>
        <v>-1174537</v>
      </c>
      <c r="N44" s="192">
        <v>44</v>
      </c>
      <c r="P44" s="175">
        <v>-1174537</v>
      </c>
      <c r="Q44" s="175">
        <f t="shared" si="1"/>
        <v>0</v>
      </c>
      <c r="T44" s="147"/>
      <c r="U44" s="147"/>
      <c r="V44" s="147"/>
      <c r="W44" s="147"/>
      <c r="X44" s="147"/>
    </row>
    <row r="45" spans="1:24" s="144" customFormat="1" ht="18" customHeight="1">
      <c r="A45" s="176" t="s">
        <v>94</v>
      </c>
      <c r="B45" s="189" t="s">
        <v>8</v>
      </c>
      <c r="C45" s="190"/>
      <c r="D45" s="334"/>
      <c r="F45" s="175">
        <v>-20563395</v>
      </c>
      <c r="G45" s="238"/>
      <c r="H45" s="175">
        <f t="shared" si="2"/>
        <v>707076</v>
      </c>
      <c r="J45" s="335"/>
      <c r="K45" s="175"/>
      <c r="L45" s="175">
        <f t="shared" si="0"/>
        <v>-19856319</v>
      </c>
      <c r="N45" s="192">
        <v>45</v>
      </c>
      <c r="P45" s="175">
        <v>-19856319</v>
      </c>
      <c r="Q45" s="175">
        <f t="shared" si="1"/>
        <v>0</v>
      </c>
      <c r="T45" s="147"/>
      <c r="U45" s="147"/>
      <c r="V45" s="147"/>
      <c r="W45" s="147"/>
      <c r="X45" s="147"/>
    </row>
    <row r="46" spans="1:24" s="144" customFormat="1" ht="18" customHeight="1">
      <c r="A46" s="223" t="s">
        <v>107</v>
      </c>
      <c r="B46" s="189"/>
      <c r="C46" s="190"/>
      <c r="D46" s="220" t="s">
        <v>0</v>
      </c>
      <c r="F46" s="175"/>
      <c r="G46" s="238"/>
      <c r="H46" s="175"/>
      <c r="J46" s="335"/>
      <c r="K46" s="175"/>
      <c r="L46" s="175"/>
      <c r="N46" s="195">
        <v>46</v>
      </c>
      <c r="P46" s="175">
        <v>0</v>
      </c>
      <c r="Q46" s="175">
        <f t="shared" si="1"/>
        <v>0</v>
      </c>
      <c r="T46" s="147"/>
      <c r="U46" s="147"/>
      <c r="V46" s="147"/>
      <c r="W46" s="147"/>
      <c r="X46" s="147"/>
    </row>
    <row r="47" spans="1:24" s="144" customFormat="1" ht="18" customHeight="1" thickBot="1">
      <c r="A47" s="203" t="s">
        <v>190</v>
      </c>
      <c r="B47" s="204" t="s">
        <v>9</v>
      </c>
      <c r="C47" s="205"/>
      <c r="D47" s="206" t="s">
        <v>0</v>
      </c>
      <c r="F47" s="207">
        <v>-907751508</v>
      </c>
      <c r="G47" s="207"/>
      <c r="H47" s="207"/>
      <c r="J47" s="207">
        <f>-SUM(J6:J26)</f>
        <v>-79072184</v>
      </c>
      <c r="K47" s="207"/>
      <c r="L47" s="207">
        <f t="shared" si="0"/>
        <v>-986823692</v>
      </c>
      <c r="N47" s="208">
        <v>47</v>
      </c>
      <c r="P47" s="207">
        <v>-986823692</v>
      </c>
      <c r="Q47" s="207">
        <f t="shared" si="1"/>
        <v>0</v>
      </c>
      <c r="T47" s="147"/>
      <c r="U47" s="147"/>
      <c r="V47" s="147"/>
      <c r="W47" s="147"/>
      <c r="X47" s="147"/>
    </row>
    <row r="48" spans="1:24" s="144" customFormat="1" ht="18" customHeight="1" thickTop="1">
      <c r="A48" s="209" t="s">
        <v>258</v>
      </c>
      <c r="B48" s="210" t="s">
        <v>216</v>
      </c>
      <c r="C48" s="207">
        <f>ROUND(SUM(C26:C47),0)</f>
        <v>0</v>
      </c>
      <c r="D48" s="207">
        <f>ROUND(SUM(D26:D47),0)</f>
        <v>0</v>
      </c>
      <c r="F48" s="207">
        <f>ROUND(SUM(F26:F47),0)</f>
        <v>0</v>
      </c>
      <c r="G48" s="207">
        <f>ROUND(SUM(G26:G47),0)</f>
        <v>0</v>
      </c>
      <c r="H48" s="207">
        <f>ROUND(SUM(H26:H47),0)</f>
        <v>0</v>
      </c>
      <c r="J48" s="207">
        <f>ROUND(SUM(J26:J47),0)</f>
        <v>0</v>
      </c>
      <c r="K48" s="207">
        <f>ROUND(SUM(K26:K47),0)</f>
        <v>0</v>
      </c>
      <c r="L48" s="207">
        <f>ROUND(SUM(L26:L47),0)</f>
        <v>0</v>
      </c>
      <c r="N48" s="146">
        <v>48</v>
      </c>
      <c r="P48" s="207">
        <f>ROUND(SUM(P27:P47),0)</f>
        <v>0</v>
      </c>
      <c r="Q48" s="207">
        <f>ROUND(SUM(Q27:Q47),0)</f>
        <v>0</v>
      </c>
      <c r="T48" s="147"/>
      <c r="U48" s="147"/>
      <c r="V48" s="147"/>
      <c r="W48" s="147"/>
      <c r="X48" s="147"/>
    </row>
    <row r="49" spans="1:25" ht="18" customHeight="1">
      <c r="A49" s="141" t="s">
        <v>0</v>
      </c>
      <c r="D49" s="240"/>
      <c r="E49" s="240"/>
      <c r="F49" s="240"/>
      <c r="G49" s="240"/>
      <c r="H49" s="240"/>
      <c r="I49" s="240"/>
      <c r="Y49" s="241"/>
    </row>
    <row r="50" spans="1:25" ht="18" customHeight="1">
      <c r="A50" s="141" t="s">
        <v>0</v>
      </c>
      <c r="D50" s="240"/>
      <c r="E50" s="240"/>
      <c r="F50" s="240"/>
      <c r="G50" s="240"/>
      <c r="H50" s="240"/>
      <c r="I50" s="240"/>
      <c r="S50" s="241"/>
      <c r="T50" s="241"/>
      <c r="U50" s="241"/>
      <c r="V50" s="241"/>
      <c r="W50" s="241"/>
      <c r="X50" s="241"/>
      <c r="Y50" s="241"/>
    </row>
    <row r="51" spans="1:25" ht="18" customHeight="1">
      <c r="A51" s="141" t="s">
        <v>0</v>
      </c>
      <c r="S51" s="241"/>
      <c r="T51" s="241"/>
      <c r="U51" s="241"/>
      <c r="V51" s="241"/>
      <c r="W51" s="241"/>
      <c r="X51" s="241"/>
      <c r="Y51" s="241"/>
    </row>
  </sheetData>
  <mergeCells count="9">
    <mergeCell ref="A3:A4"/>
    <mergeCell ref="L6:L7"/>
    <mergeCell ref="C6:C25"/>
    <mergeCell ref="D29:D45"/>
    <mergeCell ref="J33:J46"/>
    <mergeCell ref="G6:G25"/>
    <mergeCell ref="D6:D25"/>
    <mergeCell ref="K6:K25"/>
    <mergeCell ref="H6:H25"/>
  </mergeCells>
  <conditionalFormatting sqref="C1:Q1048576">
    <cfRule type="cellIs" dxfId="18" priority="1" operator="equal">
      <formula>0</formula>
    </cfRule>
    <cfRule type="cellIs" dxfId="17" priority="2" operator="lessThan">
      <formula>0</formula>
    </cfRule>
  </conditionalFormatting>
  <printOptions horizontalCentered="1"/>
  <pageMargins left="0.25" right="0.25" top="0.25" bottom="0.25" header="0.3" footer="0.3"/>
  <pageSetup scale="71" orientation="landscape" horizontalDpi="0" verticalDpi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54D099-E250-A24F-980B-2C8DB5685DE9}">
  <dimension ref="A1:Y51"/>
  <sheetViews>
    <sheetView zoomScaleNormal="100" workbookViewId="0">
      <pane ySplit="5" topLeftCell="A6" activePane="bottomLeft" state="frozen"/>
      <selection sqref="A1:XFD1048576"/>
      <selection pane="bottomLeft"/>
    </sheetView>
  </sheetViews>
  <sheetFormatPr baseColWidth="10" defaultColWidth="14" defaultRowHeight="18" customHeight="1"/>
  <cols>
    <col min="1" max="1" width="55.33203125" style="141" customWidth="1"/>
    <col min="2" max="2" width="5.5" style="211" customWidth="1"/>
    <col min="3" max="3" width="12.5" style="144" bestFit="1" customWidth="1"/>
    <col min="4" max="4" width="13.6640625" style="144" bestFit="1" customWidth="1"/>
    <col min="5" max="5" width="3" style="144" customWidth="1"/>
    <col min="6" max="7" width="12.5" style="144" customWidth="1"/>
    <col min="8" max="8" width="12.83203125" style="144" customWidth="1"/>
    <col min="9" max="9" width="3" style="144" customWidth="1"/>
    <col min="10" max="10" width="13.5" style="144" bestFit="1" customWidth="1"/>
    <col min="11" max="11" width="13.5" style="144" customWidth="1"/>
    <col min="12" max="12" width="15.1640625" style="144" customWidth="1"/>
    <col min="13" max="13" width="1.1640625" style="144" customWidth="1"/>
    <col min="14" max="14" width="3.1640625" style="212" bestFit="1" customWidth="1"/>
    <col min="15" max="15" width="1.6640625" style="144" bestFit="1" customWidth="1"/>
    <col min="16" max="17" width="14" style="144" customWidth="1"/>
    <col min="18" max="19" width="14" style="144"/>
    <col min="20" max="16384" width="14" style="147"/>
  </cols>
  <sheetData>
    <row r="1" spans="1:24" ht="17" customHeight="1">
      <c r="A1" s="141" t="s">
        <v>37</v>
      </c>
      <c r="B1" s="142" t="s">
        <v>44</v>
      </c>
      <c r="C1" s="142" t="s">
        <v>49</v>
      </c>
      <c r="D1" s="143" t="s">
        <v>45</v>
      </c>
      <c r="E1" s="144" t="s">
        <v>0</v>
      </c>
      <c r="F1" s="143" t="s">
        <v>47</v>
      </c>
      <c r="G1" s="145" t="s">
        <v>244</v>
      </c>
      <c r="H1" s="145" t="s">
        <v>245</v>
      </c>
      <c r="J1" s="143" t="s">
        <v>246</v>
      </c>
      <c r="K1" s="143" t="s">
        <v>247</v>
      </c>
      <c r="L1" s="143" t="s">
        <v>248</v>
      </c>
      <c r="M1" s="144" t="s">
        <v>0</v>
      </c>
      <c r="N1" s="146">
        <v>1</v>
      </c>
      <c r="O1" s="144" t="s">
        <v>0</v>
      </c>
      <c r="P1" s="144" t="s">
        <v>0</v>
      </c>
      <c r="Q1" s="144" t="s">
        <v>0</v>
      </c>
    </row>
    <row r="2" spans="1:24" s="144" customFormat="1" ht="17" customHeight="1">
      <c r="A2" s="141" t="s">
        <v>50</v>
      </c>
      <c r="B2" s="148" t="s">
        <v>0</v>
      </c>
      <c r="C2" s="151" t="s">
        <v>0</v>
      </c>
      <c r="D2" s="151" t="s">
        <v>0</v>
      </c>
      <c r="F2" s="151" t="s">
        <v>38</v>
      </c>
      <c r="G2" s="278" t="s">
        <v>297</v>
      </c>
      <c r="H2" s="151" t="s">
        <v>298</v>
      </c>
      <c r="J2" s="151" t="s">
        <v>13</v>
      </c>
      <c r="K2" s="149" t="s">
        <v>255</v>
      </c>
      <c r="L2" s="151" t="s">
        <v>38</v>
      </c>
      <c r="N2" s="153" t="s">
        <v>41</v>
      </c>
      <c r="T2" s="147"/>
      <c r="U2" s="147"/>
      <c r="V2" s="147"/>
      <c r="W2" s="147"/>
      <c r="X2" s="147"/>
    </row>
    <row r="3" spans="1:24" s="144" customFormat="1" ht="17" customHeight="1">
      <c r="A3" s="339" t="s">
        <v>340</v>
      </c>
      <c r="B3" s="154" t="s">
        <v>0</v>
      </c>
      <c r="C3" s="156" t="s">
        <v>0</v>
      </c>
      <c r="D3" s="156" t="s">
        <v>0</v>
      </c>
      <c r="F3" s="156" t="s">
        <v>10</v>
      </c>
      <c r="G3" s="277" t="s">
        <v>296</v>
      </c>
      <c r="H3" s="280" t="s">
        <v>201</v>
      </c>
      <c r="J3" s="325" t="s">
        <v>390</v>
      </c>
      <c r="K3" s="155" t="s">
        <v>249</v>
      </c>
      <c r="L3" s="156" t="s">
        <v>13</v>
      </c>
      <c r="N3" s="153" t="s">
        <v>42</v>
      </c>
      <c r="Q3" s="144">
        <f>COUNTIF(C48:Q48,0)-10</f>
        <v>0</v>
      </c>
      <c r="T3" s="147"/>
      <c r="U3" s="147"/>
      <c r="V3" s="147"/>
      <c r="W3" s="147"/>
      <c r="X3" s="147"/>
    </row>
    <row r="4" spans="1:24" s="144" customFormat="1" ht="17" customHeight="1">
      <c r="A4" s="340"/>
      <c r="B4" s="158" t="s">
        <v>0</v>
      </c>
      <c r="C4" s="213" t="s">
        <v>201</v>
      </c>
      <c r="D4" s="156" t="s">
        <v>201</v>
      </c>
      <c r="F4" s="156" t="s">
        <v>11</v>
      </c>
      <c r="G4" s="214" t="s">
        <v>78</v>
      </c>
      <c r="H4" s="213" t="s">
        <v>78</v>
      </c>
      <c r="J4" s="156" t="s">
        <v>39</v>
      </c>
      <c r="K4" s="155" t="s">
        <v>265</v>
      </c>
      <c r="L4" s="156" t="s">
        <v>11</v>
      </c>
      <c r="N4" s="153" t="s">
        <v>43</v>
      </c>
      <c r="Q4" s="144">
        <f>COUNTIF(Q27:Q48,0)-22</f>
        <v>0</v>
      </c>
      <c r="T4" s="147"/>
      <c r="U4" s="147"/>
      <c r="V4" s="147"/>
      <c r="W4" s="147"/>
      <c r="X4" s="147"/>
    </row>
    <row r="5" spans="1:24" s="144" customFormat="1" ht="17" customHeight="1" thickBot="1">
      <c r="A5" s="162" t="s">
        <v>198</v>
      </c>
      <c r="B5" s="163" t="s">
        <v>197</v>
      </c>
      <c r="C5" s="165" t="s">
        <v>202</v>
      </c>
      <c r="D5" s="165" t="s">
        <v>202</v>
      </c>
      <c r="F5" s="165" t="s">
        <v>12</v>
      </c>
      <c r="G5" s="237" t="s">
        <v>210</v>
      </c>
      <c r="H5" s="165" t="s">
        <v>210</v>
      </c>
      <c r="J5" s="166" t="s">
        <v>40</v>
      </c>
      <c r="K5" s="290" t="s">
        <v>254</v>
      </c>
      <c r="L5" s="165" t="s">
        <v>12</v>
      </c>
      <c r="N5" s="168">
        <v>5</v>
      </c>
      <c r="Q5" s="144">
        <f>SUM(Q27:Q48)</f>
        <v>0</v>
      </c>
      <c r="T5" s="147"/>
      <c r="U5" s="147"/>
      <c r="V5" s="147"/>
      <c r="W5" s="147"/>
      <c r="X5" s="147"/>
    </row>
    <row r="6" spans="1:24" s="144" customFormat="1" ht="18" customHeight="1" thickTop="1">
      <c r="A6" s="169" t="s">
        <v>23</v>
      </c>
      <c r="B6" s="170" t="s">
        <v>20</v>
      </c>
      <c r="C6" s="333" t="str">
        <f ca="1">"LAWRENCE GERARD BRUNN,                                          CPA (PA), MBA"&amp;"    ©"&amp;RIGHT("0"&amp;MONTH(NOW()),2)&amp;"/"&amp;RIGHT("0"&amp;DAY(NOW()),2)&amp;"/"&amp;YEAR(NOW())</f>
        <v>LAWRENCE GERARD BRUNN,                                          CPA (PA), MBA    ©11/20/2024</v>
      </c>
      <c r="D6" s="345" t="s">
        <v>203</v>
      </c>
      <c r="F6" s="171"/>
      <c r="G6" s="343" t="s">
        <v>270</v>
      </c>
      <c r="H6" s="346" t="s">
        <v>392</v>
      </c>
      <c r="J6" s="172">
        <v>1325392455</v>
      </c>
      <c r="K6" s="329" t="s">
        <v>204</v>
      </c>
      <c r="L6" s="348" t="s">
        <v>268</v>
      </c>
      <c r="N6" s="173">
        <v>6</v>
      </c>
      <c r="T6" s="147"/>
      <c r="U6" s="147"/>
      <c r="V6" s="147"/>
      <c r="W6" s="147"/>
      <c r="X6" s="147"/>
    </row>
    <row r="7" spans="1:24" s="144" customFormat="1" ht="18" customHeight="1">
      <c r="A7" s="169" t="s">
        <v>25</v>
      </c>
      <c r="B7" s="170" t="s">
        <v>19</v>
      </c>
      <c r="C7" s="333"/>
      <c r="D7" s="345"/>
      <c r="F7" s="174"/>
      <c r="G7" s="344"/>
      <c r="H7" s="347"/>
      <c r="J7" s="175">
        <v>-609752445</v>
      </c>
      <c r="K7" s="330"/>
      <c r="L7" s="349"/>
      <c r="N7" s="173">
        <v>7</v>
      </c>
      <c r="T7" s="147"/>
      <c r="U7" s="147"/>
      <c r="V7" s="147"/>
      <c r="W7" s="147"/>
      <c r="X7" s="147"/>
    </row>
    <row r="8" spans="1:24" s="144" customFormat="1" ht="18" customHeight="1">
      <c r="A8" s="176" t="s">
        <v>26</v>
      </c>
      <c r="B8" s="170" t="s">
        <v>19</v>
      </c>
      <c r="C8" s="333"/>
      <c r="D8" s="345"/>
      <c r="F8" s="174"/>
      <c r="G8" s="344"/>
      <c r="H8" s="347"/>
      <c r="J8" s="175">
        <v>-303717624</v>
      </c>
      <c r="K8" s="330"/>
      <c r="L8" s="216" t="s">
        <v>335</v>
      </c>
      <c r="N8" s="173">
        <v>8</v>
      </c>
      <c r="T8" s="147"/>
      <c r="U8" s="147"/>
      <c r="V8" s="147"/>
      <c r="W8" s="147"/>
      <c r="X8" s="147"/>
    </row>
    <row r="9" spans="1:24" s="144" customFormat="1" ht="18" customHeight="1">
      <c r="A9" s="176" t="s">
        <v>27</v>
      </c>
      <c r="B9" s="170" t="s">
        <v>19</v>
      </c>
      <c r="C9" s="333"/>
      <c r="D9" s="345"/>
      <c r="F9" s="174"/>
      <c r="G9" s="344"/>
      <c r="H9" s="347"/>
      <c r="J9" s="175">
        <v>-124695710</v>
      </c>
      <c r="K9" s="330"/>
      <c r="L9" s="233" t="s">
        <v>376</v>
      </c>
      <c r="N9" s="173">
        <v>9</v>
      </c>
      <c r="R9" s="178"/>
      <c r="T9" s="147"/>
      <c r="U9" s="147"/>
      <c r="V9" s="147"/>
      <c r="W9" s="147"/>
      <c r="X9" s="147"/>
    </row>
    <row r="10" spans="1:24" s="144" customFormat="1" ht="18" customHeight="1">
      <c r="A10" s="176" t="s">
        <v>28</v>
      </c>
      <c r="B10" s="170" t="s">
        <v>19</v>
      </c>
      <c r="C10" s="333"/>
      <c r="D10" s="345"/>
      <c r="F10" s="174"/>
      <c r="G10" s="344"/>
      <c r="H10" s="347"/>
      <c r="J10" s="175">
        <v>-26288664</v>
      </c>
      <c r="K10" s="330"/>
      <c r="L10" s="217" t="s">
        <v>332</v>
      </c>
      <c r="N10" s="173">
        <v>10</v>
      </c>
      <c r="R10" s="178"/>
      <c r="T10" s="147"/>
      <c r="U10" s="147"/>
      <c r="V10" s="147"/>
      <c r="W10" s="147"/>
      <c r="X10" s="147"/>
    </row>
    <row r="11" spans="1:24" s="144" customFormat="1" ht="18" customHeight="1">
      <c r="A11" s="176" t="s">
        <v>29</v>
      </c>
      <c r="B11" s="170" t="s">
        <v>19</v>
      </c>
      <c r="C11" s="333"/>
      <c r="D11" s="345"/>
      <c r="E11" s="179"/>
      <c r="F11" s="174"/>
      <c r="G11" s="344"/>
      <c r="H11" s="347"/>
      <c r="I11" s="179"/>
      <c r="J11" s="175">
        <v>-30734031</v>
      </c>
      <c r="K11" s="330"/>
      <c r="L11" s="217" t="s">
        <v>333</v>
      </c>
      <c r="M11" s="179"/>
      <c r="N11" s="173">
        <v>11</v>
      </c>
      <c r="O11" s="179"/>
      <c r="R11" s="178"/>
      <c r="T11" s="147"/>
      <c r="U11" s="147"/>
      <c r="V11" s="147"/>
      <c r="W11" s="147"/>
      <c r="X11" s="147"/>
    </row>
    <row r="12" spans="1:24" s="144" customFormat="1" ht="18" customHeight="1">
      <c r="A12" s="176" t="s">
        <v>34</v>
      </c>
      <c r="B12" s="170" t="s">
        <v>19</v>
      </c>
      <c r="C12" s="333"/>
      <c r="D12" s="345"/>
      <c r="E12" s="179"/>
      <c r="F12" s="174"/>
      <c r="G12" s="344"/>
      <c r="H12" s="347"/>
      <c r="I12" s="179"/>
      <c r="J12" s="175">
        <v>-64277637</v>
      </c>
      <c r="K12" s="330"/>
      <c r="L12" s="320"/>
      <c r="M12" s="179"/>
      <c r="N12" s="173">
        <v>12</v>
      </c>
      <c r="O12" s="179"/>
      <c r="T12" s="147"/>
      <c r="U12" s="147"/>
      <c r="V12" s="147"/>
      <c r="W12" s="147"/>
      <c r="X12" s="147"/>
    </row>
    <row r="13" spans="1:24" s="144" customFormat="1" ht="18" customHeight="1">
      <c r="A13" s="176" t="s">
        <v>30</v>
      </c>
      <c r="B13" s="170" t="s">
        <v>19</v>
      </c>
      <c r="C13" s="333"/>
      <c r="D13" s="345"/>
      <c r="F13" s="174"/>
      <c r="G13" s="344"/>
      <c r="H13" s="347"/>
      <c r="J13" s="175">
        <v>-37735070</v>
      </c>
      <c r="K13" s="330"/>
      <c r="L13" s="320"/>
      <c r="N13" s="173">
        <v>13</v>
      </c>
      <c r="T13" s="147"/>
      <c r="U13" s="147"/>
      <c r="V13" s="147"/>
      <c r="W13" s="147"/>
      <c r="X13" s="147"/>
    </row>
    <row r="14" spans="1:24" s="144" customFormat="1" ht="18" customHeight="1">
      <c r="A14" s="176" t="s">
        <v>35</v>
      </c>
      <c r="B14" s="170" t="s">
        <v>19</v>
      </c>
      <c r="C14" s="333"/>
      <c r="D14" s="345"/>
      <c r="F14" s="174"/>
      <c r="G14" s="344"/>
      <c r="H14" s="347"/>
      <c r="J14" s="175">
        <v>-12851412</v>
      </c>
      <c r="K14" s="330"/>
      <c r="L14" s="320" t="s">
        <v>377</v>
      </c>
      <c r="N14" s="173">
        <v>14</v>
      </c>
      <c r="T14" s="147"/>
      <c r="U14" s="147"/>
      <c r="V14" s="147"/>
      <c r="W14" s="147"/>
      <c r="X14" s="147"/>
    </row>
    <row r="15" spans="1:24" s="144" customFormat="1" ht="18" customHeight="1">
      <c r="A15" s="176" t="s">
        <v>31</v>
      </c>
      <c r="B15" s="170" t="s">
        <v>19</v>
      </c>
      <c r="C15" s="333"/>
      <c r="D15" s="345"/>
      <c r="F15" s="174"/>
      <c r="G15" s="344"/>
      <c r="H15" s="347"/>
      <c r="J15" s="175">
        <v>-101770767</v>
      </c>
      <c r="K15" s="330"/>
      <c r="L15" s="320" t="s">
        <v>379</v>
      </c>
      <c r="N15" s="173">
        <v>15</v>
      </c>
      <c r="T15" s="147"/>
      <c r="U15" s="147"/>
      <c r="V15" s="147"/>
      <c r="W15" s="147"/>
      <c r="X15" s="147"/>
    </row>
    <row r="16" spans="1:24" s="144" customFormat="1" ht="18" customHeight="1">
      <c r="A16" s="176" t="s">
        <v>32</v>
      </c>
      <c r="B16" s="170" t="s">
        <v>17</v>
      </c>
      <c r="C16" s="333"/>
      <c r="D16" s="345"/>
      <c r="F16" s="174"/>
      <c r="G16" s="344"/>
      <c r="H16" s="347"/>
      <c r="J16" s="175">
        <v>45645609</v>
      </c>
      <c r="K16" s="330"/>
      <c r="L16" s="320" t="s">
        <v>380</v>
      </c>
      <c r="N16" s="173">
        <v>16</v>
      </c>
      <c r="T16" s="147"/>
      <c r="U16" s="147"/>
      <c r="V16" s="147"/>
      <c r="W16" s="147"/>
      <c r="X16" s="147"/>
    </row>
    <row r="17" spans="1:24" s="144" customFormat="1" ht="18" customHeight="1">
      <c r="A17" s="176" t="s">
        <v>16</v>
      </c>
      <c r="B17" s="170" t="s">
        <v>17</v>
      </c>
      <c r="C17" s="333"/>
      <c r="D17" s="345"/>
      <c r="F17" s="174"/>
      <c r="G17" s="344"/>
      <c r="H17" s="347"/>
      <c r="J17" s="175">
        <v>11327598</v>
      </c>
      <c r="K17" s="330"/>
      <c r="L17" s="350" t="s">
        <v>378</v>
      </c>
      <c r="N17" s="173">
        <v>17</v>
      </c>
      <c r="T17" s="147"/>
      <c r="U17" s="147"/>
      <c r="V17" s="147"/>
      <c r="W17" s="147"/>
      <c r="X17" s="147"/>
    </row>
    <row r="18" spans="1:24" s="144" customFormat="1" ht="18" customHeight="1">
      <c r="A18" s="176" t="s">
        <v>33</v>
      </c>
      <c r="B18" s="170" t="s">
        <v>17</v>
      </c>
      <c r="C18" s="333"/>
      <c r="D18" s="345"/>
      <c r="F18" s="174"/>
      <c r="G18" s="344"/>
      <c r="H18" s="347"/>
      <c r="J18" s="175">
        <v>-4173291</v>
      </c>
      <c r="K18" s="330"/>
      <c r="L18" s="350"/>
      <c r="N18" s="173">
        <v>18</v>
      </c>
      <c r="T18" s="147"/>
      <c r="U18" s="147"/>
      <c r="V18" s="147"/>
      <c r="W18" s="147"/>
      <c r="X18" s="147"/>
    </row>
    <row r="19" spans="1:24" s="144" customFormat="1" ht="18" customHeight="1">
      <c r="A19" s="176" t="s">
        <v>52</v>
      </c>
      <c r="B19" s="170" t="s">
        <v>17</v>
      </c>
      <c r="C19" s="333"/>
      <c r="D19" s="345"/>
      <c r="F19" s="174"/>
      <c r="G19" s="344"/>
      <c r="H19" s="347"/>
      <c r="J19" s="175">
        <v>3294200</v>
      </c>
      <c r="K19" s="330"/>
      <c r="L19" s="320" t="s">
        <v>381</v>
      </c>
      <c r="N19" s="173">
        <v>19</v>
      </c>
      <c r="T19" s="147"/>
      <c r="U19" s="147"/>
      <c r="V19" s="147"/>
      <c r="W19" s="147"/>
      <c r="X19" s="147"/>
    </row>
    <row r="20" spans="1:24" s="144" customFormat="1" ht="18" customHeight="1">
      <c r="A20" s="176" t="s">
        <v>89</v>
      </c>
      <c r="B20" s="170" t="s">
        <v>17</v>
      </c>
      <c r="C20" s="333"/>
      <c r="D20" s="345"/>
      <c r="F20" s="174"/>
      <c r="G20" s="344"/>
      <c r="H20" s="347"/>
      <c r="J20" s="175">
        <v>8564140</v>
      </c>
      <c r="K20" s="330"/>
      <c r="L20" s="225"/>
      <c r="N20" s="173">
        <v>20</v>
      </c>
      <c r="T20" s="147"/>
      <c r="U20" s="147"/>
      <c r="V20" s="147"/>
      <c r="W20" s="147"/>
      <c r="X20" s="147"/>
    </row>
    <row r="21" spans="1:24" s="144" customFormat="1" ht="18" customHeight="1">
      <c r="A21" s="176" t="s">
        <v>52</v>
      </c>
      <c r="B21" s="170" t="s">
        <v>17</v>
      </c>
      <c r="C21" s="333"/>
      <c r="D21" s="345"/>
      <c r="F21" s="174"/>
      <c r="G21" s="344"/>
      <c r="H21" s="347"/>
      <c r="J21" s="175">
        <v>-3294200</v>
      </c>
      <c r="K21" s="330"/>
      <c r="L21" s="225"/>
      <c r="N21" s="173">
        <v>21</v>
      </c>
      <c r="T21" s="147"/>
      <c r="U21" s="147"/>
      <c r="V21" s="147"/>
      <c r="W21" s="147"/>
      <c r="X21" s="147"/>
    </row>
    <row r="22" spans="1:24" s="144" customFormat="1" ht="18" customHeight="1">
      <c r="A22" s="176" t="s">
        <v>53</v>
      </c>
      <c r="B22" s="170" t="s">
        <v>17</v>
      </c>
      <c r="C22" s="333"/>
      <c r="D22" s="345"/>
      <c r="F22" s="174"/>
      <c r="G22" s="344"/>
      <c r="H22" s="347"/>
      <c r="J22" s="175">
        <v>-1587595</v>
      </c>
      <c r="K22" s="330"/>
      <c r="L22" s="177" t="s">
        <v>266</v>
      </c>
      <c r="N22" s="173">
        <v>22</v>
      </c>
      <c r="T22" s="147"/>
      <c r="U22" s="147"/>
      <c r="V22" s="147"/>
      <c r="W22" s="147"/>
      <c r="X22" s="147"/>
    </row>
    <row r="23" spans="1:24" s="144" customFormat="1" ht="18" customHeight="1">
      <c r="A23" s="176" t="s">
        <v>18</v>
      </c>
      <c r="B23" s="170" t="s">
        <v>17</v>
      </c>
      <c r="C23" s="333"/>
      <c r="D23" s="345"/>
      <c r="F23" s="174"/>
      <c r="G23" s="344"/>
      <c r="H23" s="347"/>
      <c r="J23" s="175">
        <v>4165234</v>
      </c>
      <c r="K23" s="330"/>
      <c r="L23" s="177" t="s">
        <v>303</v>
      </c>
      <c r="N23" s="173">
        <v>23</v>
      </c>
      <c r="T23" s="147"/>
      <c r="U23" s="147"/>
      <c r="V23" s="147"/>
      <c r="W23" s="147"/>
      <c r="X23" s="147"/>
    </row>
    <row r="24" spans="1:24" s="144" customFormat="1" ht="18" customHeight="1">
      <c r="A24" s="176" t="s">
        <v>88</v>
      </c>
      <c r="B24" s="170" t="s">
        <v>17</v>
      </c>
      <c r="C24" s="333"/>
      <c r="D24" s="345"/>
      <c r="F24" s="174"/>
      <c r="G24" s="344"/>
      <c r="H24" s="347"/>
      <c r="J24" s="175">
        <v>25000</v>
      </c>
      <c r="K24" s="330"/>
      <c r="L24" s="177" t="s">
        <v>322</v>
      </c>
      <c r="N24" s="173">
        <v>24</v>
      </c>
      <c r="T24" s="147"/>
      <c r="U24" s="147"/>
      <c r="V24" s="147"/>
      <c r="W24" s="147"/>
      <c r="X24" s="147"/>
    </row>
    <row r="25" spans="1:24" s="144" customFormat="1" ht="18" customHeight="1">
      <c r="A25" s="176" t="s">
        <v>54</v>
      </c>
      <c r="B25" s="170" t="s">
        <v>17</v>
      </c>
      <c r="C25" s="333"/>
      <c r="D25" s="345"/>
      <c r="F25" s="174"/>
      <c r="G25" s="344"/>
      <c r="H25" s="347"/>
      <c r="J25" s="175">
        <v>1536394</v>
      </c>
      <c r="K25" s="330"/>
      <c r="L25" s="177" t="s">
        <v>323</v>
      </c>
      <c r="N25" s="188">
        <v>25</v>
      </c>
      <c r="P25" s="151" t="s">
        <v>84</v>
      </c>
      <c r="Q25" s="151" t="s">
        <v>86</v>
      </c>
      <c r="T25" s="147"/>
      <c r="U25" s="147"/>
      <c r="V25" s="147"/>
      <c r="W25" s="147"/>
      <c r="X25" s="147"/>
    </row>
    <row r="26" spans="1:24" s="144" customFormat="1" ht="18" customHeight="1" thickBot="1">
      <c r="A26" s="180" t="s">
        <v>97</v>
      </c>
      <c r="B26" s="181" t="s">
        <v>22</v>
      </c>
      <c r="C26" s="182" t="s">
        <v>0</v>
      </c>
      <c r="D26" s="183" t="s">
        <v>0</v>
      </c>
      <c r="E26" s="184"/>
      <c r="F26" s="182" t="s">
        <v>0</v>
      </c>
      <c r="G26" s="185">
        <f>SUM($P29:$P32)</f>
        <v>-342778485</v>
      </c>
      <c r="H26" s="186" t="s">
        <v>0</v>
      </c>
      <c r="J26" s="187" t="s">
        <v>0</v>
      </c>
      <c r="K26" s="187" t="s">
        <v>0</v>
      </c>
      <c r="L26" s="187" t="s">
        <v>0</v>
      </c>
      <c r="N26" s="312">
        <v>26</v>
      </c>
      <c r="P26" s="165" t="s">
        <v>85</v>
      </c>
      <c r="Q26" s="165" t="s">
        <v>87</v>
      </c>
      <c r="T26" s="147"/>
      <c r="U26" s="147"/>
      <c r="V26" s="147"/>
      <c r="W26" s="147"/>
      <c r="X26" s="147"/>
    </row>
    <row r="27" spans="1:24" s="144" customFormat="1" ht="18" customHeight="1" thickTop="1">
      <c r="A27" s="176" t="s">
        <v>14</v>
      </c>
      <c r="B27" s="189" t="s">
        <v>1</v>
      </c>
      <c r="C27" s="190"/>
      <c r="D27" s="191" t="s">
        <v>0</v>
      </c>
      <c r="F27" s="175">
        <v>129320545</v>
      </c>
      <c r="G27" s="175">
        <f>-G26-SUM(G29:G32)</f>
        <v>-21037133</v>
      </c>
      <c r="H27" s="175">
        <f>-SUM(H29:H47)</f>
        <v>-89602610</v>
      </c>
      <c r="J27" s="175">
        <f>SUM(J6:J26)</f>
        <v>79072184</v>
      </c>
      <c r="K27" s="175">
        <f>-SUM(K29:K47)</f>
        <v>0</v>
      </c>
      <c r="L27" s="175">
        <f t="shared" ref="L27:L47" si="0">SUM(F27:K27)</f>
        <v>97752986</v>
      </c>
      <c r="N27" s="192">
        <v>27</v>
      </c>
      <c r="P27" s="172">
        <v>97752986</v>
      </c>
      <c r="Q27" s="172">
        <f t="shared" ref="Q27:Q47" si="1">ROUND(L27-P27,0)</f>
        <v>0</v>
      </c>
      <c r="T27" s="147"/>
      <c r="U27" s="147"/>
      <c r="V27" s="147"/>
      <c r="W27" s="147"/>
      <c r="X27" s="147"/>
    </row>
    <row r="28" spans="1:24" s="144" customFormat="1" ht="18" customHeight="1" thickBot="1">
      <c r="A28" s="218" t="s">
        <v>336</v>
      </c>
      <c r="B28" s="219" t="s">
        <v>264</v>
      </c>
      <c r="C28" s="190"/>
      <c r="D28" s="220" t="s">
        <v>0</v>
      </c>
      <c r="F28" s="175"/>
      <c r="G28" s="175"/>
      <c r="H28" s="175"/>
      <c r="J28" s="297">
        <f>-SUM(J29:J32)</f>
        <v>342778485</v>
      </c>
      <c r="K28" s="175"/>
      <c r="L28" s="222"/>
      <c r="N28" s="195">
        <v>28</v>
      </c>
      <c r="P28" s="175">
        <v>0</v>
      </c>
      <c r="Q28" s="175">
        <f t="shared" si="1"/>
        <v>0</v>
      </c>
      <c r="T28" s="147"/>
      <c r="U28" s="147"/>
      <c r="V28" s="147"/>
      <c r="W28" s="147"/>
      <c r="X28" s="147"/>
    </row>
    <row r="29" spans="1:24" s="144" customFormat="1" ht="18" customHeight="1">
      <c r="A29" s="196" t="s">
        <v>101</v>
      </c>
      <c r="B29" s="197" t="s">
        <v>7</v>
      </c>
      <c r="C29" s="198" t="s">
        <v>0</v>
      </c>
      <c r="D29" s="334" t="s">
        <v>271</v>
      </c>
      <c r="E29" s="184"/>
      <c r="F29" s="198">
        <v>-110319237</v>
      </c>
      <c r="G29" s="294">
        <f>-F29</f>
        <v>110319237</v>
      </c>
      <c r="H29" s="199" t="s">
        <v>334</v>
      </c>
      <c r="I29" s="184"/>
      <c r="J29" s="237">
        <f>P29</f>
        <v>-105501334</v>
      </c>
      <c r="K29" s="237" t="s">
        <v>0</v>
      </c>
      <c r="L29" s="200">
        <f>SUM(F29:K29)+0.000001</f>
        <v>-105501333.999999</v>
      </c>
      <c r="N29" s="192">
        <v>29</v>
      </c>
      <c r="P29" s="200">
        <v>-105501334</v>
      </c>
      <c r="Q29" s="175">
        <f t="shared" si="1"/>
        <v>0</v>
      </c>
      <c r="T29" s="147"/>
      <c r="U29" s="147"/>
      <c r="V29" s="147"/>
      <c r="W29" s="147"/>
      <c r="X29" s="147"/>
    </row>
    <row r="30" spans="1:24" s="144" customFormat="1" ht="18" customHeight="1">
      <c r="A30" s="196" t="s">
        <v>102</v>
      </c>
      <c r="B30" s="197" t="s">
        <v>7</v>
      </c>
      <c r="C30" s="198" t="s">
        <v>0</v>
      </c>
      <c r="D30" s="334"/>
      <c r="E30" s="184"/>
      <c r="F30" s="198">
        <v>-119583521</v>
      </c>
      <c r="G30" s="295">
        <f>-F30</f>
        <v>119583521</v>
      </c>
      <c r="H30" s="199" t="s">
        <v>334</v>
      </c>
      <c r="I30" s="184"/>
      <c r="J30" s="237">
        <f>P30</f>
        <v>-126418162</v>
      </c>
      <c r="K30" s="237" t="s">
        <v>0</v>
      </c>
      <c r="L30" s="200">
        <f>SUM(F30:K30)+0.000001</f>
        <v>-126418161.999999</v>
      </c>
      <c r="N30" s="192">
        <v>30</v>
      </c>
      <c r="P30" s="200">
        <v>-126418162</v>
      </c>
      <c r="Q30" s="175">
        <f t="shared" si="1"/>
        <v>0</v>
      </c>
      <c r="T30" s="147"/>
      <c r="U30" s="147"/>
      <c r="V30" s="147"/>
      <c r="W30" s="147"/>
      <c r="X30" s="147"/>
    </row>
    <row r="31" spans="1:24" s="144" customFormat="1" ht="18" customHeight="1">
      <c r="A31" s="196" t="s">
        <v>103</v>
      </c>
      <c r="B31" s="197" t="s">
        <v>7</v>
      </c>
      <c r="C31" s="198" t="s">
        <v>0</v>
      </c>
      <c r="D31" s="334"/>
      <c r="E31" s="184"/>
      <c r="F31" s="198">
        <v>-58927767</v>
      </c>
      <c r="G31" s="295">
        <f>-F31</f>
        <v>58927767</v>
      </c>
      <c r="H31" s="199" t="s">
        <v>334</v>
      </c>
      <c r="I31" s="184"/>
      <c r="J31" s="237">
        <f>P31</f>
        <v>-36871840</v>
      </c>
      <c r="K31" s="237" t="s">
        <v>0</v>
      </c>
      <c r="L31" s="200">
        <f>SUM(F31:K31)+0.000001</f>
        <v>-36871839.999999002</v>
      </c>
      <c r="N31" s="192">
        <v>31</v>
      </c>
      <c r="P31" s="200">
        <v>-36871840</v>
      </c>
      <c r="Q31" s="175">
        <f t="shared" si="1"/>
        <v>0</v>
      </c>
      <c r="T31" s="147"/>
      <c r="U31" s="147"/>
      <c r="V31" s="147"/>
      <c r="W31" s="147"/>
      <c r="X31" s="147"/>
    </row>
    <row r="32" spans="1:24" s="144" customFormat="1" ht="18" customHeight="1" thickBot="1">
      <c r="A32" s="196" t="s">
        <v>95</v>
      </c>
      <c r="B32" s="197" t="s">
        <v>8</v>
      </c>
      <c r="C32" s="198" t="s">
        <v>0</v>
      </c>
      <c r="D32" s="334"/>
      <c r="E32" s="184"/>
      <c r="F32" s="198">
        <v>-74985093</v>
      </c>
      <c r="G32" s="296">
        <f>-F32</f>
        <v>74985093</v>
      </c>
      <c r="H32" s="199" t="s">
        <v>334</v>
      </c>
      <c r="I32" s="184"/>
      <c r="J32" s="237">
        <f>P32</f>
        <v>-73987149</v>
      </c>
      <c r="K32" s="237" t="s">
        <v>0</v>
      </c>
      <c r="L32" s="200">
        <f>SUM(F32:K32)+0.000001</f>
        <v>-73987148.999999002</v>
      </c>
      <c r="N32" s="192">
        <v>32</v>
      </c>
      <c r="P32" s="200">
        <v>-73987149</v>
      </c>
      <c r="Q32" s="175">
        <f>ROUND(L32-P32,0)</f>
        <v>0</v>
      </c>
      <c r="T32" s="147"/>
      <c r="U32" s="147"/>
      <c r="V32" s="147"/>
      <c r="W32" s="147"/>
      <c r="X32" s="147"/>
    </row>
    <row r="33" spans="1:24" s="144" customFormat="1" ht="18" customHeight="1">
      <c r="A33" s="176" t="s">
        <v>100</v>
      </c>
      <c r="B33" s="189" t="s">
        <v>1</v>
      </c>
      <c r="C33" s="190" t="s">
        <v>0</v>
      </c>
      <c r="D33" s="334"/>
      <c r="E33" s="184"/>
      <c r="F33" s="175">
        <v>126713524</v>
      </c>
      <c r="G33" s="238"/>
      <c r="H33" s="175">
        <f t="shared" ref="H33:H45" si="2">P33-F33</f>
        <v>18216629</v>
      </c>
      <c r="I33" s="239"/>
      <c r="J33" s="335" t="s">
        <v>324</v>
      </c>
      <c r="K33" s="175"/>
      <c r="L33" s="175">
        <f t="shared" si="0"/>
        <v>144930153</v>
      </c>
      <c r="N33" s="192">
        <v>33</v>
      </c>
      <c r="P33" s="175">
        <v>144930153</v>
      </c>
      <c r="Q33" s="175">
        <f>ROUND(L33-P33,0)</f>
        <v>0</v>
      </c>
      <c r="T33" s="147"/>
      <c r="U33" s="147"/>
      <c r="V33" s="147"/>
      <c r="W33" s="147"/>
      <c r="X33" s="147"/>
    </row>
    <row r="34" spans="1:24" s="144" customFormat="1" ht="18" customHeight="1">
      <c r="A34" s="176" t="s">
        <v>2</v>
      </c>
      <c r="B34" s="189" t="s">
        <v>1</v>
      </c>
      <c r="C34" s="190"/>
      <c r="D34" s="334"/>
      <c r="F34" s="175">
        <v>99030</v>
      </c>
      <c r="G34" s="238"/>
      <c r="H34" s="175">
        <f t="shared" si="2"/>
        <v>5038424</v>
      </c>
      <c r="J34" s="335"/>
      <c r="K34" s="175"/>
      <c r="L34" s="175">
        <f t="shared" si="0"/>
        <v>5137454</v>
      </c>
      <c r="N34" s="192">
        <v>34</v>
      </c>
      <c r="P34" s="175">
        <v>5137454</v>
      </c>
      <c r="Q34" s="175">
        <f t="shared" si="1"/>
        <v>0</v>
      </c>
      <c r="T34" s="147"/>
      <c r="U34" s="147"/>
      <c r="V34" s="147"/>
      <c r="W34" s="147"/>
      <c r="X34" s="147"/>
    </row>
    <row r="35" spans="1:24" s="144" customFormat="1" ht="18" customHeight="1">
      <c r="A35" s="176" t="s">
        <v>90</v>
      </c>
      <c r="B35" s="189" t="s">
        <v>1</v>
      </c>
      <c r="C35" s="190"/>
      <c r="D35" s="334"/>
      <c r="F35" s="175">
        <v>4585787</v>
      </c>
      <c r="G35" s="238"/>
      <c r="H35" s="175">
        <f t="shared" si="2"/>
        <v>24403</v>
      </c>
      <c r="J35" s="335"/>
      <c r="K35" s="175"/>
      <c r="L35" s="175">
        <f t="shared" si="0"/>
        <v>4610190</v>
      </c>
      <c r="N35" s="192">
        <v>35</v>
      </c>
      <c r="P35" s="175">
        <v>4610190</v>
      </c>
      <c r="Q35" s="175">
        <f t="shared" si="1"/>
        <v>0</v>
      </c>
      <c r="T35" s="147"/>
      <c r="U35" s="147"/>
      <c r="V35" s="147"/>
      <c r="W35" s="147"/>
      <c r="X35" s="147"/>
    </row>
    <row r="36" spans="1:24" s="144" customFormat="1" ht="18" customHeight="1">
      <c r="A36" s="176" t="s">
        <v>3</v>
      </c>
      <c r="B36" s="189" t="s">
        <v>1</v>
      </c>
      <c r="C36" s="190"/>
      <c r="D36" s="334"/>
      <c r="F36" s="175">
        <v>26762117</v>
      </c>
      <c r="G36" s="238"/>
      <c r="H36" s="175">
        <f t="shared" si="2"/>
        <v>-855989</v>
      </c>
      <c r="J36" s="335"/>
      <c r="K36" s="175"/>
      <c r="L36" s="175">
        <f t="shared" si="0"/>
        <v>25906128</v>
      </c>
      <c r="N36" s="192">
        <v>36</v>
      </c>
      <c r="P36" s="175">
        <v>25906128</v>
      </c>
      <c r="Q36" s="175">
        <f t="shared" si="1"/>
        <v>0</v>
      </c>
      <c r="T36" s="147"/>
      <c r="U36" s="147"/>
      <c r="V36" s="147"/>
      <c r="W36" s="147"/>
      <c r="X36" s="147"/>
    </row>
    <row r="37" spans="1:24" s="144" customFormat="1" ht="18" customHeight="1">
      <c r="A37" s="176" t="s">
        <v>36</v>
      </c>
      <c r="B37" s="189" t="s">
        <v>1</v>
      </c>
      <c r="C37" s="190"/>
      <c r="D37" s="334"/>
      <c r="F37" s="175">
        <v>66337512</v>
      </c>
      <c r="G37" s="238"/>
      <c r="H37" s="175">
        <f t="shared" si="2"/>
        <v>-74952</v>
      </c>
      <c r="J37" s="335"/>
      <c r="K37" s="175"/>
      <c r="L37" s="175">
        <f t="shared" si="0"/>
        <v>66262560</v>
      </c>
      <c r="N37" s="192">
        <v>37</v>
      </c>
      <c r="P37" s="175">
        <v>66262560</v>
      </c>
      <c r="Q37" s="175">
        <f t="shared" si="1"/>
        <v>0</v>
      </c>
      <c r="T37" s="147"/>
      <c r="U37" s="147"/>
      <c r="V37" s="147"/>
      <c r="W37" s="147"/>
      <c r="X37" s="147"/>
    </row>
    <row r="38" spans="1:24" s="144" customFormat="1" ht="18" customHeight="1">
      <c r="A38" s="176" t="s">
        <v>96</v>
      </c>
      <c r="B38" s="189" t="s">
        <v>4</v>
      </c>
      <c r="C38" s="190"/>
      <c r="D38" s="334"/>
      <c r="F38" s="175">
        <v>745368255</v>
      </c>
      <c r="G38" s="238"/>
      <c r="H38" s="175">
        <f t="shared" si="2"/>
        <v>41760662</v>
      </c>
      <c r="J38" s="335"/>
      <c r="K38" s="175"/>
      <c r="L38" s="175">
        <f t="shared" si="0"/>
        <v>787128917</v>
      </c>
      <c r="N38" s="192">
        <v>38</v>
      </c>
      <c r="P38" s="175">
        <v>787128917</v>
      </c>
      <c r="Q38" s="175">
        <f t="shared" si="1"/>
        <v>0</v>
      </c>
      <c r="T38" s="147"/>
      <c r="U38" s="147"/>
      <c r="V38" s="147"/>
      <c r="W38" s="147"/>
      <c r="X38" s="147"/>
    </row>
    <row r="39" spans="1:24" s="144" customFormat="1" ht="18" customHeight="1">
      <c r="A39" s="176" t="s">
        <v>5</v>
      </c>
      <c r="B39" s="189" t="s">
        <v>4</v>
      </c>
      <c r="C39" s="190"/>
      <c r="D39" s="334"/>
      <c r="F39" s="175">
        <v>546374339</v>
      </c>
      <c r="G39" s="238"/>
      <c r="H39" s="175">
        <f t="shared" si="2"/>
        <v>-15905767</v>
      </c>
      <c r="J39" s="335"/>
      <c r="K39" s="175"/>
      <c r="L39" s="175">
        <f t="shared" si="0"/>
        <v>530468572</v>
      </c>
      <c r="N39" s="192">
        <v>39</v>
      </c>
      <c r="P39" s="175">
        <v>530468572</v>
      </c>
      <c r="Q39" s="175">
        <f t="shared" si="1"/>
        <v>0</v>
      </c>
      <c r="T39" s="147"/>
      <c r="U39" s="147"/>
      <c r="V39" s="147"/>
      <c r="W39" s="147"/>
      <c r="X39" s="147"/>
    </row>
    <row r="40" spans="1:24" s="144" customFormat="1" ht="18" customHeight="1">
      <c r="A40" s="176" t="s">
        <v>21</v>
      </c>
      <c r="B40" s="189" t="s">
        <v>4</v>
      </c>
      <c r="C40" s="190"/>
      <c r="D40" s="334"/>
      <c r="F40" s="175">
        <v>12171497</v>
      </c>
      <c r="G40" s="238"/>
      <c r="H40" s="175">
        <f t="shared" si="2"/>
        <v>6882437</v>
      </c>
      <c r="J40" s="335"/>
      <c r="K40" s="175"/>
      <c r="L40" s="175">
        <f t="shared" si="0"/>
        <v>19053934</v>
      </c>
      <c r="N40" s="192">
        <v>40</v>
      </c>
      <c r="P40" s="175">
        <v>19053934</v>
      </c>
      <c r="Q40" s="175">
        <f t="shared" si="1"/>
        <v>0</v>
      </c>
      <c r="T40" s="147"/>
      <c r="U40" s="147"/>
      <c r="V40" s="147"/>
      <c r="W40" s="147"/>
      <c r="X40" s="147"/>
    </row>
    <row r="41" spans="1:24" s="144" customFormat="1" ht="18" customHeight="1">
      <c r="A41" s="176" t="s">
        <v>6</v>
      </c>
      <c r="B41" s="189" t="s">
        <v>4</v>
      </c>
      <c r="C41" s="190"/>
      <c r="D41" s="334"/>
      <c r="F41" s="175">
        <v>8675516</v>
      </c>
      <c r="G41" s="238"/>
      <c r="H41" s="175">
        <f t="shared" si="2"/>
        <v>26370103</v>
      </c>
      <c r="J41" s="335"/>
      <c r="K41" s="175"/>
      <c r="L41" s="175">
        <f t="shared" si="0"/>
        <v>35045619</v>
      </c>
      <c r="N41" s="192">
        <v>41</v>
      </c>
      <c r="P41" s="175">
        <v>35045619</v>
      </c>
      <c r="Q41" s="175">
        <f t="shared" si="1"/>
        <v>0</v>
      </c>
      <c r="T41" s="147"/>
      <c r="U41" s="147"/>
      <c r="V41" s="147"/>
      <c r="W41" s="147"/>
      <c r="X41" s="147"/>
    </row>
    <row r="42" spans="1:24" s="144" customFormat="1" ht="18" customHeight="1">
      <c r="A42" s="176" t="s">
        <v>91</v>
      </c>
      <c r="B42" s="189" t="s">
        <v>7</v>
      </c>
      <c r="C42" s="190"/>
      <c r="D42" s="334"/>
      <c r="F42" s="175">
        <v>-7911002</v>
      </c>
      <c r="G42" s="238"/>
      <c r="H42" s="175">
        <f t="shared" si="2"/>
        <v>-191733</v>
      </c>
      <c r="J42" s="335"/>
      <c r="K42" s="175"/>
      <c r="L42" s="175">
        <f t="shared" si="0"/>
        <v>-8102735</v>
      </c>
      <c r="N42" s="192">
        <v>42</v>
      </c>
      <c r="P42" s="175">
        <v>-8102735</v>
      </c>
      <c r="Q42" s="175">
        <f t="shared" si="1"/>
        <v>0</v>
      </c>
      <c r="T42" s="147"/>
      <c r="U42" s="147"/>
      <c r="V42" s="147"/>
      <c r="W42" s="147"/>
      <c r="X42" s="147"/>
    </row>
    <row r="43" spans="1:24" s="144" customFormat="1" ht="18" customHeight="1">
      <c r="A43" s="176" t="s">
        <v>92</v>
      </c>
      <c r="B43" s="189" t="s">
        <v>8</v>
      </c>
      <c r="C43" s="190"/>
      <c r="D43" s="334"/>
      <c r="F43" s="175">
        <v>-365498949</v>
      </c>
      <c r="G43" s="238"/>
      <c r="H43" s="175">
        <f t="shared" si="2"/>
        <v>7938204</v>
      </c>
      <c r="J43" s="335"/>
      <c r="K43" s="175"/>
      <c r="L43" s="175">
        <f t="shared" si="0"/>
        <v>-357560745</v>
      </c>
      <c r="N43" s="192">
        <v>43</v>
      </c>
      <c r="P43" s="175">
        <v>-357560745</v>
      </c>
      <c r="Q43" s="175">
        <f t="shared" si="1"/>
        <v>0</v>
      </c>
      <c r="T43" s="147"/>
      <c r="U43" s="147"/>
      <c r="V43" s="147"/>
      <c r="W43" s="147"/>
      <c r="X43" s="147"/>
    </row>
    <row r="44" spans="1:24" s="144" customFormat="1" ht="18" customHeight="1">
      <c r="A44" s="176" t="s">
        <v>93</v>
      </c>
      <c r="B44" s="189" t="s">
        <v>7</v>
      </c>
      <c r="C44" s="190"/>
      <c r="D44" s="334"/>
      <c r="F44" s="175">
        <v>-867650</v>
      </c>
      <c r="G44" s="238"/>
      <c r="H44" s="175">
        <f t="shared" si="2"/>
        <v>-306887</v>
      </c>
      <c r="J44" s="335"/>
      <c r="K44" s="175"/>
      <c r="L44" s="175">
        <f t="shared" si="0"/>
        <v>-1174537</v>
      </c>
      <c r="N44" s="192">
        <v>44</v>
      </c>
      <c r="P44" s="175">
        <v>-1174537</v>
      </c>
      <c r="Q44" s="175">
        <f t="shared" si="1"/>
        <v>0</v>
      </c>
      <c r="T44" s="147"/>
      <c r="U44" s="147"/>
      <c r="V44" s="147"/>
      <c r="W44" s="147"/>
      <c r="X44" s="147"/>
    </row>
    <row r="45" spans="1:24" s="144" customFormat="1" ht="18" customHeight="1">
      <c r="A45" s="176" t="s">
        <v>94</v>
      </c>
      <c r="B45" s="189" t="s">
        <v>8</v>
      </c>
      <c r="C45" s="190"/>
      <c r="D45" s="334"/>
      <c r="F45" s="175">
        <v>-20563395</v>
      </c>
      <c r="G45" s="238"/>
      <c r="H45" s="175">
        <f t="shared" si="2"/>
        <v>707076</v>
      </c>
      <c r="J45" s="335"/>
      <c r="K45" s="175"/>
      <c r="L45" s="175">
        <f t="shared" si="0"/>
        <v>-19856319</v>
      </c>
      <c r="N45" s="192">
        <v>45</v>
      </c>
      <c r="P45" s="175">
        <v>-19856319</v>
      </c>
      <c r="Q45" s="175">
        <f t="shared" si="1"/>
        <v>0</v>
      </c>
      <c r="T45" s="147"/>
      <c r="U45" s="147"/>
      <c r="V45" s="147"/>
      <c r="W45" s="147"/>
      <c r="X45" s="147"/>
    </row>
    <row r="46" spans="1:24" s="144" customFormat="1" ht="18" customHeight="1">
      <c r="A46" s="223" t="s">
        <v>107</v>
      </c>
      <c r="B46" s="189"/>
      <c r="C46" s="190"/>
      <c r="D46" s="220" t="s">
        <v>0</v>
      </c>
      <c r="F46" s="175"/>
      <c r="G46" s="238"/>
      <c r="H46" s="175"/>
      <c r="J46" s="335"/>
      <c r="K46" s="175"/>
      <c r="L46" s="175"/>
      <c r="N46" s="195">
        <v>46</v>
      </c>
      <c r="P46" s="175">
        <v>0</v>
      </c>
      <c r="Q46" s="175">
        <f t="shared" si="1"/>
        <v>0</v>
      </c>
      <c r="T46" s="147"/>
      <c r="U46" s="147"/>
      <c r="V46" s="147"/>
      <c r="W46" s="147"/>
      <c r="X46" s="147"/>
    </row>
    <row r="47" spans="1:24" s="144" customFormat="1" ht="18" customHeight="1" thickBot="1">
      <c r="A47" s="203" t="s">
        <v>190</v>
      </c>
      <c r="B47" s="204" t="s">
        <v>9</v>
      </c>
      <c r="C47" s="205"/>
      <c r="D47" s="206" t="s">
        <v>0</v>
      </c>
      <c r="F47" s="207">
        <v>-907751508</v>
      </c>
      <c r="G47" s="207"/>
      <c r="H47" s="207"/>
      <c r="J47" s="207">
        <f>-SUM(J6:J26)</f>
        <v>-79072184</v>
      </c>
      <c r="K47" s="207"/>
      <c r="L47" s="207">
        <f t="shared" si="0"/>
        <v>-986823692</v>
      </c>
      <c r="N47" s="208">
        <v>47</v>
      </c>
      <c r="P47" s="207">
        <v>-986823692</v>
      </c>
      <c r="Q47" s="207">
        <f t="shared" si="1"/>
        <v>0</v>
      </c>
      <c r="T47" s="147"/>
      <c r="U47" s="147"/>
      <c r="V47" s="147"/>
      <c r="W47" s="147"/>
      <c r="X47" s="147"/>
    </row>
    <row r="48" spans="1:24" s="144" customFormat="1" ht="18" customHeight="1" thickTop="1">
      <c r="A48" s="209" t="s">
        <v>258</v>
      </c>
      <c r="B48" s="210" t="s">
        <v>216</v>
      </c>
      <c r="C48" s="207">
        <f>ROUND(SUM(C26:C47),0)</f>
        <v>0</v>
      </c>
      <c r="D48" s="207">
        <f>ROUND(SUM(D26:D47),0)</f>
        <v>0</v>
      </c>
      <c r="F48" s="207">
        <f>ROUND(SUM(F26:F47),0)</f>
        <v>0</v>
      </c>
      <c r="G48" s="207">
        <f>ROUND(SUM(G26:G47),0)</f>
        <v>0</v>
      </c>
      <c r="H48" s="207">
        <f>ROUND(SUM(H26:H47),0)</f>
        <v>0</v>
      </c>
      <c r="J48" s="207">
        <f>ROUND(SUM(J26:J47),0)</f>
        <v>0</v>
      </c>
      <c r="K48" s="207">
        <f>ROUND(SUM(K26:K47),0)</f>
        <v>0</v>
      </c>
      <c r="L48" s="207">
        <f>ROUND(SUM(L26:L47),0)</f>
        <v>0</v>
      </c>
      <c r="N48" s="146">
        <v>48</v>
      </c>
      <c r="P48" s="207">
        <f>ROUND(SUM(P27:P47),0)</f>
        <v>0</v>
      </c>
      <c r="Q48" s="207">
        <f>ROUND(SUM(Q27:Q47),0)</f>
        <v>0</v>
      </c>
      <c r="T48" s="147"/>
      <c r="U48" s="147"/>
      <c r="V48" s="147"/>
      <c r="W48" s="147"/>
      <c r="X48" s="147"/>
    </row>
    <row r="49" spans="1:25" ht="18" customHeight="1">
      <c r="A49" s="141" t="s">
        <v>0</v>
      </c>
      <c r="D49" s="240"/>
      <c r="E49" s="240"/>
      <c r="F49" s="240"/>
      <c r="G49" s="240"/>
      <c r="H49" s="240"/>
      <c r="I49" s="240"/>
      <c r="Y49" s="241"/>
    </row>
    <row r="50" spans="1:25" ht="18" customHeight="1">
      <c r="A50" s="141" t="s">
        <v>0</v>
      </c>
      <c r="D50" s="240"/>
      <c r="E50" s="240"/>
      <c r="F50" s="240"/>
      <c r="G50" s="240"/>
      <c r="H50" s="240"/>
      <c r="I50" s="240"/>
      <c r="S50" s="241"/>
      <c r="T50" s="241"/>
      <c r="U50" s="241"/>
      <c r="V50" s="241"/>
      <c r="W50" s="241"/>
      <c r="X50" s="241"/>
      <c r="Y50" s="241"/>
    </row>
    <row r="51" spans="1:25" ht="18" customHeight="1">
      <c r="A51" s="141" t="s">
        <v>0</v>
      </c>
      <c r="S51" s="241"/>
      <c r="T51" s="241"/>
      <c r="U51" s="241"/>
      <c r="V51" s="241"/>
      <c r="W51" s="241"/>
      <c r="X51" s="241"/>
      <c r="Y51" s="241"/>
    </row>
  </sheetData>
  <mergeCells count="10">
    <mergeCell ref="K6:K25"/>
    <mergeCell ref="L6:L7"/>
    <mergeCell ref="D29:D45"/>
    <mergeCell ref="J33:J46"/>
    <mergeCell ref="A3:A4"/>
    <mergeCell ref="C6:C25"/>
    <mergeCell ref="D6:D25"/>
    <mergeCell ref="G6:G25"/>
    <mergeCell ref="L17:L18"/>
    <mergeCell ref="H6:H25"/>
  </mergeCells>
  <conditionalFormatting sqref="C1:Q1048576">
    <cfRule type="cellIs" dxfId="16" priority="1" operator="equal">
      <formula>0</formula>
    </cfRule>
    <cfRule type="cellIs" dxfId="15" priority="2" operator="lessThan">
      <formula>0</formula>
    </cfRule>
  </conditionalFormatting>
  <printOptions horizontalCentered="1"/>
  <pageMargins left="0.25" right="0.25" top="0.25" bottom="0.25" header="0.3" footer="0.3"/>
  <pageSetup scale="71" orientation="landscape" horizontalDpi="0" verticalDpi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A673B1-F228-464B-BE39-D851D244C06C}">
  <dimension ref="A1:W50"/>
  <sheetViews>
    <sheetView zoomScaleNormal="100" workbookViewId="0">
      <pane ySplit="5" topLeftCell="A6" activePane="bottomLeft" state="frozen"/>
      <selection activeCell="I4" sqref="I4"/>
      <selection pane="bottomLeft"/>
    </sheetView>
  </sheetViews>
  <sheetFormatPr baseColWidth="10" defaultColWidth="14" defaultRowHeight="18" customHeight="1"/>
  <cols>
    <col min="1" max="1" width="55.33203125" style="141" customWidth="1"/>
    <col min="2" max="2" width="5.5" style="211" customWidth="1"/>
    <col min="3" max="3" width="12.5" style="144" bestFit="1" customWidth="1"/>
    <col min="4" max="4" width="13.6640625" style="144" bestFit="1" customWidth="1"/>
    <col min="5" max="5" width="3" style="144" customWidth="1"/>
    <col min="6" max="7" width="12.5" style="144" customWidth="1"/>
    <col min="8" max="8" width="12.83203125" style="144" customWidth="1"/>
    <col min="9" max="9" width="3" style="144" customWidth="1"/>
    <col min="10" max="10" width="13.5" style="144" bestFit="1" customWidth="1"/>
    <col min="11" max="11" width="13.5" style="144" customWidth="1"/>
    <col min="12" max="12" width="15.1640625" style="144" customWidth="1"/>
    <col min="13" max="13" width="1.1640625" style="144" customWidth="1"/>
    <col min="14" max="14" width="3.1640625" style="212" bestFit="1" customWidth="1"/>
    <col min="15" max="15" width="1.6640625" style="144" bestFit="1" customWidth="1"/>
    <col min="16" max="17" width="14" style="144" customWidth="1"/>
    <col min="18" max="19" width="14" style="144"/>
    <col min="20" max="16384" width="14" style="147"/>
  </cols>
  <sheetData>
    <row r="1" spans="1:23" ht="17" customHeight="1">
      <c r="A1" s="141" t="s">
        <v>37</v>
      </c>
      <c r="B1" s="142" t="s">
        <v>44</v>
      </c>
      <c r="C1" s="142" t="s">
        <v>49</v>
      </c>
      <c r="D1" s="143" t="s">
        <v>261</v>
      </c>
      <c r="F1" s="143" t="s">
        <v>47</v>
      </c>
      <c r="G1" s="145" t="s">
        <v>244</v>
      </c>
      <c r="H1" s="145" t="s">
        <v>245</v>
      </c>
      <c r="J1" s="143" t="s">
        <v>246</v>
      </c>
      <c r="K1" s="143" t="s">
        <v>247</v>
      </c>
      <c r="L1" s="143" t="s">
        <v>248</v>
      </c>
      <c r="N1" s="146">
        <v>1</v>
      </c>
      <c r="O1" s="144" t="s">
        <v>0</v>
      </c>
    </row>
    <row r="2" spans="1:23" s="144" customFormat="1" ht="17" customHeight="1">
      <c r="A2" s="141" t="s">
        <v>50</v>
      </c>
      <c r="B2" s="148" t="s">
        <v>0</v>
      </c>
      <c r="C2" s="149" t="s">
        <v>38</v>
      </c>
      <c r="D2" s="150" t="s">
        <v>251</v>
      </c>
      <c r="F2" s="150" t="s">
        <v>243</v>
      </c>
      <c r="G2" s="278" t="s">
        <v>297</v>
      </c>
      <c r="H2" s="151" t="s">
        <v>298</v>
      </c>
      <c r="J2" s="151" t="s">
        <v>13</v>
      </c>
      <c r="K2" s="152" t="s">
        <v>262</v>
      </c>
      <c r="L2" s="292" t="s">
        <v>98</v>
      </c>
      <c r="N2" s="153" t="s">
        <v>41</v>
      </c>
      <c r="T2" s="147"/>
      <c r="U2" s="147"/>
      <c r="V2" s="147"/>
      <c r="W2" s="147"/>
    </row>
    <row r="3" spans="1:23" s="144" customFormat="1" ht="17" customHeight="1">
      <c r="A3" s="359" t="s">
        <v>341</v>
      </c>
      <c r="B3" s="154" t="s">
        <v>0</v>
      </c>
      <c r="C3" s="155" t="s">
        <v>10</v>
      </c>
      <c r="D3" s="155" t="s">
        <v>10</v>
      </c>
      <c r="F3" s="155" t="s">
        <v>10</v>
      </c>
      <c r="G3" s="276" t="s">
        <v>296</v>
      </c>
      <c r="H3" s="280" t="s">
        <v>201</v>
      </c>
      <c r="J3" s="325" t="s">
        <v>390</v>
      </c>
      <c r="K3" s="157" t="s">
        <v>253</v>
      </c>
      <c r="L3" s="155" t="s">
        <v>13</v>
      </c>
      <c r="N3" s="153" t="s">
        <v>42</v>
      </c>
      <c r="Q3" s="144">
        <f>COUNTIF(C48:Q48,0)-10</f>
        <v>0</v>
      </c>
      <c r="T3" s="147"/>
      <c r="U3" s="147"/>
      <c r="V3" s="147"/>
      <c r="W3" s="147"/>
    </row>
    <row r="4" spans="1:23" s="144" customFormat="1" ht="17" customHeight="1">
      <c r="A4" s="340"/>
      <c r="B4" s="158" t="s">
        <v>0</v>
      </c>
      <c r="C4" s="155" t="s">
        <v>11</v>
      </c>
      <c r="D4" s="159" t="s">
        <v>252</v>
      </c>
      <c r="F4" s="160" t="s">
        <v>11</v>
      </c>
      <c r="G4" s="214" t="s">
        <v>78</v>
      </c>
      <c r="H4" s="213" t="s">
        <v>78</v>
      </c>
      <c r="J4" s="156" t="s">
        <v>39</v>
      </c>
      <c r="K4" s="161" t="s">
        <v>257</v>
      </c>
      <c r="L4" s="155" t="s">
        <v>11</v>
      </c>
      <c r="N4" s="153" t="s">
        <v>43</v>
      </c>
      <c r="Q4" s="144">
        <f>COUNTIF(Q27:Q48,0)-22</f>
        <v>0</v>
      </c>
      <c r="T4" s="147"/>
      <c r="U4" s="147"/>
      <c r="V4" s="147"/>
      <c r="W4" s="147"/>
    </row>
    <row r="5" spans="1:23" s="144" customFormat="1" ht="17" customHeight="1" thickBot="1">
      <c r="A5" s="162" t="s">
        <v>198</v>
      </c>
      <c r="B5" s="163" t="s">
        <v>197</v>
      </c>
      <c r="C5" s="164" t="s">
        <v>12</v>
      </c>
      <c r="D5" s="164" t="s">
        <v>15</v>
      </c>
      <c r="F5" s="164" t="s">
        <v>12</v>
      </c>
      <c r="G5" s="237" t="s">
        <v>210</v>
      </c>
      <c r="H5" s="165" t="s">
        <v>210</v>
      </c>
      <c r="J5" s="166" t="s">
        <v>40</v>
      </c>
      <c r="K5" s="167" t="s">
        <v>256</v>
      </c>
      <c r="L5" s="164" t="s">
        <v>12</v>
      </c>
      <c r="N5" s="168">
        <v>5</v>
      </c>
      <c r="Q5" s="144">
        <f>SUM(Q27:Q48)</f>
        <v>0</v>
      </c>
      <c r="T5" s="147"/>
      <c r="U5" s="147"/>
      <c r="V5" s="147"/>
      <c r="W5" s="147"/>
    </row>
    <row r="6" spans="1:23" s="144" customFormat="1" ht="18" customHeight="1" thickTop="1">
      <c r="A6" s="169" t="s">
        <v>23</v>
      </c>
      <c r="B6" s="170" t="s">
        <v>20</v>
      </c>
      <c r="C6" s="333" t="str">
        <f ca="1">"LAWRENCE GERARD BRUNN,                                          CPA (PA), MBA"&amp;"    ©"&amp;RIGHT("0"&amp;MONTH(NOW()),2)&amp;"/"&amp;RIGHT("0"&amp;DAY(NOW()),2)&amp;"/"&amp;YEAR(NOW())</f>
        <v>LAWRENCE GERARD BRUNN,                                          CPA (PA), MBA    ©11/20/2024</v>
      </c>
      <c r="D6" s="345" t="s">
        <v>203</v>
      </c>
      <c r="F6" s="171"/>
      <c r="G6" s="343" t="s">
        <v>270</v>
      </c>
      <c r="H6" s="357" t="s">
        <v>392</v>
      </c>
      <c r="J6" s="172">
        <v>1325392455</v>
      </c>
      <c r="K6" s="329" t="s">
        <v>204</v>
      </c>
      <c r="L6" s="351" t="s">
        <v>237</v>
      </c>
      <c r="N6" s="173">
        <v>6</v>
      </c>
      <c r="T6" s="147"/>
      <c r="U6" s="147"/>
      <c r="V6" s="147"/>
      <c r="W6" s="147"/>
    </row>
    <row r="7" spans="1:23" s="144" customFormat="1" ht="18" customHeight="1">
      <c r="A7" s="169" t="s">
        <v>25</v>
      </c>
      <c r="B7" s="170" t="s">
        <v>19</v>
      </c>
      <c r="C7" s="333"/>
      <c r="D7" s="345"/>
      <c r="F7" s="174"/>
      <c r="G7" s="344"/>
      <c r="H7" s="358"/>
      <c r="J7" s="175">
        <v>-609752445</v>
      </c>
      <c r="K7" s="330"/>
      <c r="L7" s="352"/>
      <c r="N7" s="173">
        <v>7</v>
      </c>
      <c r="T7" s="147"/>
      <c r="U7" s="147"/>
      <c r="V7" s="147"/>
      <c r="W7" s="147"/>
    </row>
    <row r="8" spans="1:23" s="144" customFormat="1" ht="18" customHeight="1">
      <c r="A8" s="176" t="s">
        <v>26</v>
      </c>
      <c r="B8" s="170" t="s">
        <v>19</v>
      </c>
      <c r="C8" s="333"/>
      <c r="D8" s="345"/>
      <c r="F8" s="174"/>
      <c r="G8" s="344"/>
      <c r="H8" s="358"/>
      <c r="J8" s="175">
        <v>-303717624</v>
      </c>
      <c r="K8" s="330"/>
      <c r="L8" s="216" t="s">
        <v>259</v>
      </c>
      <c r="N8" s="173">
        <v>8</v>
      </c>
      <c r="T8" s="147"/>
      <c r="U8" s="147"/>
      <c r="V8" s="147"/>
      <c r="W8" s="147"/>
    </row>
    <row r="9" spans="1:23" s="144" customFormat="1" ht="18" customHeight="1">
      <c r="A9" s="176" t="s">
        <v>27</v>
      </c>
      <c r="B9" s="170" t="s">
        <v>19</v>
      </c>
      <c r="C9" s="333"/>
      <c r="D9" s="345"/>
      <c r="F9" s="174"/>
      <c r="G9" s="344"/>
      <c r="H9" s="358"/>
      <c r="J9" s="175">
        <v>-124695710</v>
      </c>
      <c r="K9" s="330"/>
      <c r="L9" s="217" t="s">
        <v>260</v>
      </c>
      <c r="N9" s="173">
        <v>9</v>
      </c>
      <c r="R9" s="178"/>
      <c r="T9" s="147"/>
      <c r="U9" s="147"/>
      <c r="V9" s="147"/>
      <c r="W9" s="147"/>
    </row>
    <row r="10" spans="1:23" s="144" customFormat="1" ht="18" customHeight="1">
      <c r="A10" s="176" t="s">
        <v>28</v>
      </c>
      <c r="B10" s="170" t="s">
        <v>19</v>
      </c>
      <c r="C10" s="333"/>
      <c r="D10" s="345"/>
      <c r="F10" s="174"/>
      <c r="G10" s="344"/>
      <c r="H10" s="358"/>
      <c r="J10" s="175">
        <v>-26288664</v>
      </c>
      <c r="K10" s="330"/>
      <c r="L10" s="217" t="s">
        <v>311</v>
      </c>
      <c r="N10" s="173">
        <v>10</v>
      </c>
      <c r="R10" s="178"/>
      <c r="T10" s="147"/>
      <c r="U10" s="147"/>
      <c r="V10" s="147"/>
      <c r="W10" s="147"/>
    </row>
    <row r="11" spans="1:23" s="144" customFormat="1" ht="18" customHeight="1">
      <c r="A11" s="176" t="s">
        <v>29</v>
      </c>
      <c r="B11" s="170" t="s">
        <v>19</v>
      </c>
      <c r="C11" s="333"/>
      <c r="D11" s="345"/>
      <c r="E11" s="179"/>
      <c r="F11" s="174"/>
      <c r="G11" s="344"/>
      <c r="H11" s="358"/>
      <c r="J11" s="175">
        <v>-30734031</v>
      </c>
      <c r="K11" s="330"/>
      <c r="L11" s="217" t="s">
        <v>312</v>
      </c>
      <c r="M11" s="179"/>
      <c r="N11" s="173">
        <v>11</v>
      </c>
      <c r="O11" s="179"/>
      <c r="R11" s="178"/>
      <c r="T11" s="147"/>
      <c r="U11" s="147"/>
      <c r="V11" s="147"/>
      <c r="W11" s="147"/>
    </row>
    <row r="12" spans="1:23" s="144" customFormat="1" ht="18" customHeight="1">
      <c r="A12" s="176" t="s">
        <v>34</v>
      </c>
      <c r="B12" s="170" t="s">
        <v>19</v>
      </c>
      <c r="C12" s="333"/>
      <c r="D12" s="345"/>
      <c r="E12" s="179"/>
      <c r="F12" s="174"/>
      <c r="G12" s="344"/>
      <c r="H12" s="358"/>
      <c r="J12" s="175">
        <v>-64277637</v>
      </c>
      <c r="K12" s="330"/>
      <c r="L12" s="225" t="s">
        <v>0</v>
      </c>
      <c r="M12" s="179"/>
      <c r="N12" s="173">
        <v>12</v>
      </c>
      <c r="O12" s="179"/>
      <c r="T12" s="147"/>
      <c r="U12" s="147"/>
      <c r="V12" s="147"/>
      <c r="W12" s="147"/>
    </row>
    <row r="13" spans="1:23" s="144" customFormat="1" ht="18" customHeight="1">
      <c r="A13" s="176" t="s">
        <v>30</v>
      </c>
      <c r="B13" s="170" t="s">
        <v>19</v>
      </c>
      <c r="C13" s="333"/>
      <c r="D13" s="345"/>
      <c r="F13" s="174"/>
      <c r="G13" s="344"/>
      <c r="H13" s="358"/>
      <c r="J13" s="175">
        <v>-37735070</v>
      </c>
      <c r="K13" s="330"/>
      <c r="L13" s="225" t="s">
        <v>0</v>
      </c>
      <c r="N13" s="173">
        <v>13</v>
      </c>
      <c r="T13" s="147"/>
      <c r="U13" s="147"/>
      <c r="V13" s="147"/>
      <c r="W13" s="147"/>
    </row>
    <row r="14" spans="1:23" s="144" customFormat="1" ht="18" customHeight="1">
      <c r="A14" s="176" t="s">
        <v>35</v>
      </c>
      <c r="B14" s="170" t="s">
        <v>19</v>
      </c>
      <c r="C14" s="333"/>
      <c r="D14" s="345"/>
      <c r="F14" s="174"/>
      <c r="G14" s="344"/>
      <c r="H14" s="358"/>
      <c r="J14" s="175">
        <v>-12851412</v>
      </c>
      <c r="K14" s="330"/>
      <c r="L14" s="322" t="s">
        <v>388</v>
      </c>
      <c r="N14" s="173">
        <v>14</v>
      </c>
      <c r="T14" s="147"/>
      <c r="U14" s="147"/>
      <c r="V14" s="147"/>
      <c r="W14" s="147"/>
    </row>
    <row r="15" spans="1:23" s="144" customFormat="1" ht="18" customHeight="1">
      <c r="A15" s="176" t="s">
        <v>31</v>
      </c>
      <c r="B15" s="170" t="s">
        <v>19</v>
      </c>
      <c r="C15" s="333"/>
      <c r="D15" s="345"/>
      <c r="F15" s="174"/>
      <c r="G15" s="344"/>
      <c r="H15" s="358"/>
      <c r="J15" s="175">
        <v>-101770767</v>
      </c>
      <c r="K15" s="330"/>
      <c r="L15" s="321" t="s">
        <v>389</v>
      </c>
      <c r="N15" s="173">
        <v>15</v>
      </c>
      <c r="T15" s="147"/>
      <c r="U15" s="147"/>
      <c r="V15" s="147"/>
      <c r="W15" s="147"/>
    </row>
    <row r="16" spans="1:23" s="144" customFormat="1" ht="18" customHeight="1">
      <c r="A16" s="176" t="s">
        <v>32</v>
      </c>
      <c r="B16" s="170" t="s">
        <v>17</v>
      </c>
      <c r="C16" s="333"/>
      <c r="D16" s="345"/>
      <c r="F16" s="174"/>
      <c r="G16" s="344"/>
      <c r="H16" s="358"/>
      <c r="J16" s="175">
        <v>45645609</v>
      </c>
      <c r="K16" s="330"/>
      <c r="L16" s="321" t="s">
        <v>384</v>
      </c>
      <c r="N16" s="173">
        <v>16</v>
      </c>
      <c r="T16" s="147"/>
      <c r="U16" s="147"/>
      <c r="V16" s="147"/>
      <c r="W16" s="147"/>
    </row>
    <row r="17" spans="1:23" s="144" customFormat="1" ht="18" customHeight="1">
      <c r="A17" s="176" t="s">
        <v>16</v>
      </c>
      <c r="B17" s="170" t="s">
        <v>17</v>
      </c>
      <c r="C17" s="333"/>
      <c r="D17" s="345"/>
      <c r="F17" s="174"/>
      <c r="G17" s="344"/>
      <c r="H17" s="358"/>
      <c r="J17" s="175">
        <v>11327598</v>
      </c>
      <c r="K17" s="330"/>
      <c r="L17" s="321" t="s">
        <v>385</v>
      </c>
      <c r="N17" s="173">
        <v>17</v>
      </c>
      <c r="T17" s="147"/>
      <c r="U17" s="147"/>
      <c r="V17" s="147"/>
      <c r="W17" s="147"/>
    </row>
    <row r="18" spans="1:23" s="144" customFormat="1" ht="18" customHeight="1">
      <c r="A18" s="176" t="s">
        <v>33</v>
      </c>
      <c r="B18" s="170" t="s">
        <v>17</v>
      </c>
      <c r="C18" s="333"/>
      <c r="D18" s="345"/>
      <c r="F18" s="174"/>
      <c r="G18" s="344"/>
      <c r="H18" s="358"/>
      <c r="J18" s="175">
        <v>-4173291</v>
      </c>
      <c r="K18" s="330"/>
      <c r="L18" s="321" t="s">
        <v>386</v>
      </c>
      <c r="N18" s="173">
        <v>18</v>
      </c>
      <c r="T18" s="147"/>
      <c r="U18" s="147"/>
      <c r="V18" s="147"/>
      <c r="W18" s="147"/>
    </row>
    <row r="19" spans="1:23" s="144" customFormat="1" ht="18" customHeight="1">
      <c r="A19" s="176" t="s">
        <v>52</v>
      </c>
      <c r="B19" s="170" t="s">
        <v>17</v>
      </c>
      <c r="C19" s="333"/>
      <c r="D19" s="345"/>
      <c r="F19" s="174"/>
      <c r="G19" s="344"/>
      <c r="H19" s="358"/>
      <c r="J19" s="175">
        <v>3294200</v>
      </c>
      <c r="K19" s="330"/>
      <c r="L19" s="323" t="s">
        <v>387</v>
      </c>
      <c r="N19" s="173">
        <v>19</v>
      </c>
      <c r="T19" s="147"/>
      <c r="U19" s="147"/>
      <c r="V19" s="147"/>
      <c r="W19" s="147"/>
    </row>
    <row r="20" spans="1:23" s="144" customFormat="1" ht="18" customHeight="1">
      <c r="A20" s="176" t="s">
        <v>89</v>
      </c>
      <c r="B20" s="170" t="s">
        <v>17</v>
      </c>
      <c r="C20" s="333"/>
      <c r="D20" s="345"/>
      <c r="F20" s="174"/>
      <c r="G20" s="344"/>
      <c r="H20" s="358"/>
      <c r="J20" s="175">
        <v>8564140</v>
      </c>
      <c r="K20" s="330"/>
      <c r="L20" s="175" t="s">
        <v>0</v>
      </c>
      <c r="N20" s="173">
        <v>20</v>
      </c>
      <c r="T20" s="147"/>
      <c r="U20" s="147"/>
      <c r="V20" s="147"/>
      <c r="W20" s="147"/>
    </row>
    <row r="21" spans="1:23" s="144" customFormat="1" ht="18" customHeight="1">
      <c r="A21" s="176" t="s">
        <v>52</v>
      </c>
      <c r="B21" s="170" t="s">
        <v>17</v>
      </c>
      <c r="C21" s="333"/>
      <c r="D21" s="345"/>
      <c r="F21" s="174"/>
      <c r="G21" s="344"/>
      <c r="H21" s="358"/>
      <c r="J21" s="175">
        <v>-3294200</v>
      </c>
      <c r="K21" s="330"/>
      <c r="L21" s="175" t="s">
        <v>0</v>
      </c>
      <c r="N21" s="173">
        <v>21</v>
      </c>
      <c r="T21" s="147"/>
      <c r="U21" s="147"/>
      <c r="V21" s="147"/>
      <c r="W21" s="147"/>
    </row>
    <row r="22" spans="1:23" s="144" customFormat="1" ht="18" customHeight="1">
      <c r="A22" s="176" t="s">
        <v>53</v>
      </c>
      <c r="B22" s="170" t="s">
        <v>17</v>
      </c>
      <c r="C22" s="333"/>
      <c r="D22" s="345"/>
      <c r="F22" s="174"/>
      <c r="G22" s="344"/>
      <c r="H22" s="358"/>
      <c r="J22" s="175">
        <v>-1587595</v>
      </c>
      <c r="K22" s="330"/>
      <c r="L22" s="289" t="s">
        <v>266</v>
      </c>
      <c r="N22" s="173">
        <v>22</v>
      </c>
      <c r="T22" s="147"/>
      <c r="U22" s="147"/>
      <c r="V22" s="147"/>
      <c r="W22" s="147"/>
    </row>
    <row r="23" spans="1:23" s="144" customFormat="1" ht="18" customHeight="1">
      <c r="A23" s="176" t="s">
        <v>18</v>
      </c>
      <c r="B23" s="170" t="s">
        <v>17</v>
      </c>
      <c r="C23" s="333"/>
      <c r="D23" s="345"/>
      <c r="F23" s="174"/>
      <c r="G23" s="344"/>
      <c r="H23" s="358"/>
      <c r="J23" s="175">
        <v>4165234</v>
      </c>
      <c r="K23" s="330"/>
      <c r="L23" s="289" t="s">
        <v>303</v>
      </c>
      <c r="N23" s="173">
        <v>23</v>
      </c>
      <c r="T23" s="147"/>
      <c r="U23" s="147"/>
      <c r="V23" s="147"/>
      <c r="W23" s="147"/>
    </row>
    <row r="24" spans="1:23" s="144" customFormat="1" ht="18" customHeight="1">
      <c r="A24" s="176" t="s">
        <v>88</v>
      </c>
      <c r="B24" s="170" t="s">
        <v>17</v>
      </c>
      <c r="C24" s="333"/>
      <c r="D24" s="345"/>
      <c r="F24" s="174"/>
      <c r="G24" s="344"/>
      <c r="H24" s="358"/>
      <c r="J24" s="175">
        <v>25000</v>
      </c>
      <c r="K24" s="330"/>
      <c r="L24" s="289" t="s">
        <v>322</v>
      </c>
      <c r="N24" s="173">
        <v>24</v>
      </c>
    </row>
    <row r="25" spans="1:23" s="144" customFormat="1" ht="18" customHeight="1">
      <c r="A25" s="176" t="s">
        <v>54</v>
      </c>
      <c r="B25" s="170" t="s">
        <v>17</v>
      </c>
      <c r="C25" s="333"/>
      <c r="D25" s="345"/>
      <c r="F25" s="174"/>
      <c r="G25" s="344"/>
      <c r="H25" s="358"/>
      <c r="J25" s="175">
        <v>1536394</v>
      </c>
      <c r="K25" s="330"/>
      <c r="L25" s="177" t="s">
        <v>323</v>
      </c>
      <c r="N25" s="188">
        <v>25</v>
      </c>
      <c r="P25" s="151" t="s">
        <v>84</v>
      </c>
      <c r="Q25" s="151" t="s">
        <v>86</v>
      </c>
    </row>
    <row r="26" spans="1:23" s="144" customFormat="1" ht="18" customHeight="1" thickBot="1">
      <c r="A26" s="180" t="s">
        <v>97</v>
      </c>
      <c r="B26" s="181" t="s">
        <v>22</v>
      </c>
      <c r="C26" s="182" t="s">
        <v>0</v>
      </c>
      <c r="D26" s="183" t="s">
        <v>0</v>
      </c>
      <c r="E26" s="184"/>
      <c r="F26" s="182" t="s">
        <v>0</v>
      </c>
      <c r="G26" s="185" t="s">
        <v>0</v>
      </c>
      <c r="H26" s="186" t="s">
        <v>0</v>
      </c>
      <c r="J26" s="187" t="s">
        <v>0</v>
      </c>
      <c r="K26" s="187" t="s">
        <v>0</v>
      </c>
      <c r="L26" s="187" t="s">
        <v>0</v>
      </c>
      <c r="N26" s="312">
        <v>26</v>
      </c>
      <c r="P26" s="165" t="s">
        <v>85</v>
      </c>
      <c r="Q26" s="165" t="s">
        <v>87</v>
      </c>
    </row>
    <row r="27" spans="1:23" s="144" customFormat="1" ht="18" customHeight="1" thickTop="1" thickBot="1">
      <c r="A27" s="176" t="s">
        <v>14</v>
      </c>
      <c r="B27" s="189" t="s">
        <v>1</v>
      </c>
      <c r="C27" s="190">
        <f>-SUM(C29:C47)</f>
        <v>129320545</v>
      </c>
      <c r="D27" s="191" t="s">
        <v>0</v>
      </c>
      <c r="F27" s="175">
        <f t="shared" ref="F27" si="0">C27+IFERROR(D27*1,0)</f>
        <v>129320545</v>
      </c>
      <c r="G27" s="175">
        <f>-SUM(G29:G32)</f>
        <v>-21037133</v>
      </c>
      <c r="H27" s="175">
        <f>-SUM(H29:H46)</f>
        <v>-89602610</v>
      </c>
      <c r="J27" s="175">
        <v>79072184</v>
      </c>
      <c r="K27" s="190"/>
      <c r="L27" s="175">
        <f t="shared" ref="L27:L47" si="1">SUM(F27:K27)</f>
        <v>97752986</v>
      </c>
      <c r="N27" s="192">
        <v>27</v>
      </c>
      <c r="P27" s="172">
        <v>97752986</v>
      </c>
      <c r="Q27" s="172">
        <f t="shared" ref="Q27:Q47" si="2">ROUND(L27-P27,0)</f>
        <v>0</v>
      </c>
    </row>
    <row r="28" spans="1:23" s="144" customFormat="1" ht="18" customHeight="1" thickTop="1">
      <c r="A28" s="193" t="s">
        <v>191</v>
      </c>
      <c r="B28" s="189" t="s">
        <v>1</v>
      </c>
      <c r="C28" s="190">
        <v>0</v>
      </c>
      <c r="D28" s="285">
        <f>-SUM(C29:C32)</f>
        <v>363815618</v>
      </c>
      <c r="E28" s="354" t="s">
        <v>234</v>
      </c>
      <c r="F28" s="286">
        <f t="shared" ref="F28:F47" si="3">C28+IFERROR(D28*1,0)</f>
        <v>363815618</v>
      </c>
      <c r="G28" s="274">
        <f>-F28</f>
        <v>-363815618</v>
      </c>
      <c r="H28" s="194" t="s">
        <v>334</v>
      </c>
      <c r="J28" s="175"/>
      <c r="K28" s="175">
        <f>-SUM(P29:P32)</f>
        <v>342778485</v>
      </c>
      <c r="L28" s="194">
        <f>SUM(F28:K28)</f>
        <v>342778485</v>
      </c>
      <c r="N28" s="195">
        <v>28</v>
      </c>
      <c r="P28" s="175">
        <v>342778485</v>
      </c>
      <c r="Q28" s="175">
        <f t="shared" si="2"/>
        <v>0</v>
      </c>
    </row>
    <row r="29" spans="1:23" s="144" customFormat="1" ht="18" customHeight="1">
      <c r="A29" s="196" t="s">
        <v>101</v>
      </c>
      <c r="B29" s="197" t="s">
        <v>7</v>
      </c>
      <c r="C29" s="198">
        <v>-110319237</v>
      </c>
      <c r="D29" s="353" t="s">
        <v>272</v>
      </c>
      <c r="E29" s="355"/>
      <c r="F29" s="285">
        <f>C29+IFERROR(D29*1,0)</f>
        <v>-110319237</v>
      </c>
      <c r="G29" s="273">
        <f>P29-F29</f>
        <v>4817903</v>
      </c>
      <c r="H29" s="200" t="s">
        <v>0</v>
      </c>
      <c r="I29" s="184"/>
      <c r="J29" s="236" t="s">
        <v>0</v>
      </c>
      <c r="K29" s="200" t="s">
        <v>0</v>
      </c>
      <c r="L29" s="200">
        <f>SUM(F29:K29)+0.000001</f>
        <v>-105501333.999999</v>
      </c>
      <c r="N29" s="192">
        <v>29</v>
      </c>
      <c r="P29" s="200">
        <v>-105501334</v>
      </c>
      <c r="Q29" s="175">
        <f t="shared" si="2"/>
        <v>0</v>
      </c>
    </row>
    <row r="30" spans="1:23" s="144" customFormat="1" ht="18" customHeight="1">
      <c r="A30" s="196" t="s">
        <v>102</v>
      </c>
      <c r="B30" s="197" t="s">
        <v>7</v>
      </c>
      <c r="C30" s="198">
        <v>-119583521</v>
      </c>
      <c r="D30" s="334"/>
      <c r="E30" s="355"/>
      <c r="F30" s="285">
        <f t="shared" si="3"/>
        <v>-119583521</v>
      </c>
      <c r="G30" s="273">
        <f>P30-F30</f>
        <v>-6834641</v>
      </c>
      <c r="H30" s="200" t="s">
        <v>0</v>
      </c>
      <c r="I30" s="184"/>
      <c r="J30" s="236" t="s">
        <v>0</v>
      </c>
      <c r="K30" s="200" t="s">
        <v>0</v>
      </c>
      <c r="L30" s="200">
        <f>SUM(F30:K30)+0.000001</f>
        <v>-126418161.999999</v>
      </c>
      <c r="N30" s="192">
        <v>30</v>
      </c>
      <c r="P30" s="200">
        <v>-126418162</v>
      </c>
      <c r="Q30" s="175">
        <f t="shared" si="2"/>
        <v>0</v>
      </c>
    </row>
    <row r="31" spans="1:23" s="144" customFormat="1" ht="18" customHeight="1">
      <c r="A31" s="196" t="s">
        <v>103</v>
      </c>
      <c r="B31" s="197" t="s">
        <v>7</v>
      </c>
      <c r="C31" s="198">
        <v>-58927767</v>
      </c>
      <c r="D31" s="334"/>
      <c r="E31" s="355"/>
      <c r="F31" s="285">
        <f t="shared" si="3"/>
        <v>-58927767</v>
      </c>
      <c r="G31" s="273">
        <f>P31-F31</f>
        <v>22055927</v>
      </c>
      <c r="H31" s="200" t="s">
        <v>0</v>
      </c>
      <c r="I31" s="184"/>
      <c r="J31" s="236" t="s">
        <v>0</v>
      </c>
      <c r="K31" s="200" t="s">
        <v>0</v>
      </c>
      <c r="L31" s="200">
        <f>SUM(F31:K31)+0.000001</f>
        <v>-36871839.999999002</v>
      </c>
      <c r="N31" s="192">
        <v>31</v>
      </c>
      <c r="P31" s="200">
        <v>-36871840</v>
      </c>
      <c r="Q31" s="175">
        <f t="shared" si="2"/>
        <v>0</v>
      </c>
    </row>
    <row r="32" spans="1:23" s="144" customFormat="1" ht="18" customHeight="1" thickBot="1">
      <c r="A32" s="196" t="s">
        <v>95</v>
      </c>
      <c r="B32" s="197" t="s">
        <v>8</v>
      </c>
      <c r="C32" s="198">
        <v>-74985093</v>
      </c>
      <c r="D32" s="334"/>
      <c r="E32" s="356"/>
      <c r="F32" s="287">
        <f>C32+IFERROR(D32*1,0)</f>
        <v>-74985093</v>
      </c>
      <c r="G32" s="273">
        <f>P32-F32</f>
        <v>997944</v>
      </c>
      <c r="H32" s="200" t="s">
        <v>0</v>
      </c>
      <c r="I32" s="184"/>
      <c r="J32" s="236" t="s">
        <v>0</v>
      </c>
      <c r="K32" s="200" t="s">
        <v>0</v>
      </c>
      <c r="L32" s="200">
        <f>SUM(F32:K32)</f>
        <v>-73987149</v>
      </c>
      <c r="N32" s="192">
        <v>32</v>
      </c>
      <c r="P32" s="200">
        <v>-73987149</v>
      </c>
      <c r="Q32" s="175">
        <f>ROUND(L32-P32,0)</f>
        <v>0</v>
      </c>
    </row>
    <row r="33" spans="1:17" s="144" customFormat="1" ht="18" customHeight="1" thickTop="1">
      <c r="A33" s="176" t="s">
        <v>100</v>
      </c>
      <c r="B33" s="189" t="s">
        <v>1</v>
      </c>
      <c r="C33" s="190">
        <v>126713524</v>
      </c>
      <c r="D33" s="334"/>
      <c r="F33" s="175">
        <f>C33+IFERROR(D33*1,0)</f>
        <v>126713524</v>
      </c>
      <c r="G33" s="175"/>
      <c r="H33" s="221">
        <f>P33-C33</f>
        <v>18216629</v>
      </c>
      <c r="J33" s="360" t="s">
        <v>382</v>
      </c>
      <c r="K33" s="360" t="s">
        <v>383</v>
      </c>
      <c r="L33" s="175">
        <f>SUM(F33:K33)+0.000001</f>
        <v>144930153.00000101</v>
      </c>
      <c r="N33" s="192">
        <v>33</v>
      </c>
      <c r="P33" s="175">
        <v>144930153</v>
      </c>
      <c r="Q33" s="175">
        <f t="shared" ref="Q33" si="4">ROUND(L33-P33,0)</f>
        <v>0</v>
      </c>
    </row>
    <row r="34" spans="1:17" s="144" customFormat="1" ht="18" customHeight="1">
      <c r="A34" s="176" t="s">
        <v>2</v>
      </c>
      <c r="B34" s="189" t="s">
        <v>1</v>
      </c>
      <c r="C34" s="190">
        <v>99030</v>
      </c>
      <c r="D34" s="334"/>
      <c r="F34" s="175">
        <f t="shared" si="3"/>
        <v>99030</v>
      </c>
      <c r="G34" s="175"/>
      <c r="H34" s="221">
        <f t="shared" ref="H34:H45" si="5">P34-C34</f>
        <v>5038424</v>
      </c>
      <c r="J34" s="360"/>
      <c r="K34" s="360"/>
      <c r="L34" s="175">
        <f t="shared" si="1"/>
        <v>5137454</v>
      </c>
      <c r="N34" s="192">
        <v>34</v>
      </c>
      <c r="P34" s="175">
        <v>5137454</v>
      </c>
      <c r="Q34" s="175">
        <f t="shared" si="2"/>
        <v>0</v>
      </c>
    </row>
    <row r="35" spans="1:17" s="144" customFormat="1" ht="18" customHeight="1">
      <c r="A35" s="176" t="s">
        <v>90</v>
      </c>
      <c r="B35" s="189" t="s">
        <v>1</v>
      </c>
      <c r="C35" s="190">
        <v>4585787</v>
      </c>
      <c r="D35" s="334"/>
      <c r="F35" s="175">
        <f t="shared" si="3"/>
        <v>4585787</v>
      </c>
      <c r="G35" s="175"/>
      <c r="H35" s="221">
        <f t="shared" si="5"/>
        <v>24403</v>
      </c>
      <c r="J35" s="360"/>
      <c r="K35" s="360"/>
      <c r="L35" s="175">
        <f t="shared" si="1"/>
        <v>4610190</v>
      </c>
      <c r="N35" s="192">
        <v>35</v>
      </c>
      <c r="P35" s="175">
        <v>4610190</v>
      </c>
      <c r="Q35" s="175">
        <f t="shared" si="2"/>
        <v>0</v>
      </c>
    </row>
    <row r="36" spans="1:17" s="144" customFormat="1" ht="18" customHeight="1">
      <c r="A36" s="176" t="s">
        <v>3</v>
      </c>
      <c r="B36" s="189" t="s">
        <v>1</v>
      </c>
      <c r="C36" s="190">
        <v>26762117</v>
      </c>
      <c r="D36" s="334"/>
      <c r="F36" s="175">
        <f t="shared" si="3"/>
        <v>26762117</v>
      </c>
      <c r="G36" s="175"/>
      <c r="H36" s="221">
        <f t="shared" si="5"/>
        <v>-855989</v>
      </c>
      <c r="J36" s="360"/>
      <c r="K36" s="360"/>
      <c r="L36" s="175">
        <f t="shared" si="1"/>
        <v>25906128</v>
      </c>
      <c r="N36" s="192">
        <v>36</v>
      </c>
      <c r="P36" s="175">
        <v>25906128</v>
      </c>
      <c r="Q36" s="175">
        <f t="shared" si="2"/>
        <v>0</v>
      </c>
    </row>
    <row r="37" spans="1:17" s="144" customFormat="1" ht="18" customHeight="1">
      <c r="A37" s="176" t="s">
        <v>36</v>
      </c>
      <c r="B37" s="189" t="s">
        <v>1</v>
      </c>
      <c r="C37" s="190">
        <v>66337512</v>
      </c>
      <c r="D37" s="334"/>
      <c r="F37" s="175">
        <f t="shared" si="3"/>
        <v>66337512</v>
      </c>
      <c r="G37" s="175"/>
      <c r="H37" s="221">
        <f t="shared" si="5"/>
        <v>-74952</v>
      </c>
      <c r="J37" s="360"/>
      <c r="K37" s="360"/>
      <c r="L37" s="175">
        <f t="shared" si="1"/>
        <v>66262560</v>
      </c>
      <c r="N37" s="192">
        <v>37</v>
      </c>
      <c r="P37" s="175">
        <v>66262560</v>
      </c>
      <c r="Q37" s="175">
        <f t="shared" si="2"/>
        <v>0</v>
      </c>
    </row>
    <row r="38" spans="1:17" s="144" customFormat="1" ht="18" customHeight="1">
      <c r="A38" s="176" t="s">
        <v>96</v>
      </c>
      <c r="B38" s="189" t="s">
        <v>4</v>
      </c>
      <c r="C38" s="190">
        <v>745368255</v>
      </c>
      <c r="D38" s="334"/>
      <c r="F38" s="175">
        <f t="shared" si="3"/>
        <v>745368255</v>
      </c>
      <c r="G38" s="175"/>
      <c r="H38" s="221">
        <f t="shared" si="5"/>
        <v>41760662</v>
      </c>
      <c r="J38" s="360"/>
      <c r="K38" s="360"/>
      <c r="L38" s="175">
        <f t="shared" si="1"/>
        <v>787128917</v>
      </c>
      <c r="N38" s="192">
        <v>38</v>
      </c>
      <c r="P38" s="175">
        <v>787128917</v>
      </c>
      <c r="Q38" s="175">
        <f t="shared" si="2"/>
        <v>0</v>
      </c>
    </row>
    <row r="39" spans="1:17" s="144" customFormat="1" ht="18" customHeight="1">
      <c r="A39" s="176" t="s">
        <v>5</v>
      </c>
      <c r="B39" s="189" t="s">
        <v>4</v>
      </c>
      <c r="C39" s="190">
        <v>546374339</v>
      </c>
      <c r="D39" s="334"/>
      <c r="F39" s="175">
        <f t="shared" si="3"/>
        <v>546374339</v>
      </c>
      <c r="G39" s="175"/>
      <c r="H39" s="221">
        <f t="shared" si="5"/>
        <v>-15905767</v>
      </c>
      <c r="J39" s="360"/>
      <c r="K39" s="360"/>
      <c r="L39" s="175">
        <f t="shared" si="1"/>
        <v>530468572</v>
      </c>
      <c r="N39" s="192">
        <v>39</v>
      </c>
      <c r="P39" s="175">
        <v>530468572</v>
      </c>
      <c r="Q39" s="175">
        <f t="shared" si="2"/>
        <v>0</v>
      </c>
    </row>
    <row r="40" spans="1:17" s="144" customFormat="1" ht="18" customHeight="1">
      <c r="A40" s="176" t="s">
        <v>21</v>
      </c>
      <c r="B40" s="189" t="s">
        <v>4</v>
      </c>
      <c r="C40" s="190">
        <v>12171497</v>
      </c>
      <c r="D40" s="334"/>
      <c r="F40" s="175">
        <f t="shared" si="3"/>
        <v>12171497</v>
      </c>
      <c r="G40" s="175"/>
      <c r="H40" s="221">
        <f t="shared" si="5"/>
        <v>6882437</v>
      </c>
      <c r="J40" s="360"/>
      <c r="K40" s="360"/>
      <c r="L40" s="175">
        <f t="shared" si="1"/>
        <v>19053934</v>
      </c>
      <c r="N40" s="192">
        <v>40</v>
      </c>
      <c r="P40" s="175">
        <v>19053934</v>
      </c>
      <c r="Q40" s="175">
        <f t="shared" si="2"/>
        <v>0</v>
      </c>
    </row>
    <row r="41" spans="1:17" s="144" customFormat="1" ht="18" customHeight="1">
      <c r="A41" s="176" t="s">
        <v>6</v>
      </c>
      <c r="B41" s="189" t="s">
        <v>4</v>
      </c>
      <c r="C41" s="190">
        <v>8675516</v>
      </c>
      <c r="D41" s="334"/>
      <c r="F41" s="175">
        <f t="shared" si="3"/>
        <v>8675516</v>
      </c>
      <c r="G41" s="175"/>
      <c r="H41" s="221">
        <f t="shared" si="5"/>
        <v>26370103</v>
      </c>
      <c r="J41" s="360"/>
      <c r="K41" s="360"/>
      <c r="L41" s="175">
        <f t="shared" si="1"/>
        <v>35045619</v>
      </c>
      <c r="N41" s="192">
        <v>41</v>
      </c>
      <c r="P41" s="175">
        <v>35045619</v>
      </c>
      <c r="Q41" s="175">
        <f t="shared" si="2"/>
        <v>0</v>
      </c>
    </row>
    <row r="42" spans="1:17" s="144" customFormat="1" ht="18" customHeight="1">
      <c r="A42" s="176" t="s">
        <v>91</v>
      </c>
      <c r="B42" s="189" t="s">
        <v>7</v>
      </c>
      <c r="C42" s="190">
        <v>-7911002</v>
      </c>
      <c r="D42" s="334"/>
      <c r="F42" s="175">
        <f t="shared" si="3"/>
        <v>-7911002</v>
      </c>
      <c r="G42" s="175"/>
      <c r="H42" s="221">
        <f t="shared" si="5"/>
        <v>-191733</v>
      </c>
      <c r="J42" s="360"/>
      <c r="K42" s="360"/>
      <c r="L42" s="175">
        <f t="shared" si="1"/>
        <v>-8102735</v>
      </c>
      <c r="N42" s="192">
        <v>42</v>
      </c>
      <c r="P42" s="175">
        <v>-8102735</v>
      </c>
      <c r="Q42" s="175">
        <f t="shared" si="2"/>
        <v>0</v>
      </c>
    </row>
    <row r="43" spans="1:17" s="144" customFormat="1" ht="18" customHeight="1">
      <c r="A43" s="176" t="s">
        <v>92</v>
      </c>
      <c r="B43" s="189" t="s">
        <v>8</v>
      </c>
      <c r="C43" s="190">
        <v>-365498949</v>
      </c>
      <c r="D43" s="334"/>
      <c r="F43" s="175">
        <f t="shared" si="3"/>
        <v>-365498949</v>
      </c>
      <c r="G43" s="175"/>
      <c r="H43" s="221">
        <f t="shared" si="5"/>
        <v>7938204</v>
      </c>
      <c r="J43" s="360"/>
      <c r="K43" s="360"/>
      <c r="L43" s="175">
        <f t="shared" si="1"/>
        <v>-357560745</v>
      </c>
      <c r="N43" s="192">
        <v>43</v>
      </c>
      <c r="P43" s="175">
        <v>-357560745</v>
      </c>
      <c r="Q43" s="175">
        <f t="shared" si="2"/>
        <v>0</v>
      </c>
    </row>
    <row r="44" spans="1:17" s="144" customFormat="1" ht="18" customHeight="1">
      <c r="A44" s="176" t="s">
        <v>93</v>
      </c>
      <c r="B44" s="189" t="s">
        <v>7</v>
      </c>
      <c r="C44" s="190">
        <v>-867650</v>
      </c>
      <c r="D44" s="334"/>
      <c r="F44" s="175">
        <f t="shared" si="3"/>
        <v>-867650</v>
      </c>
      <c r="G44" s="175"/>
      <c r="H44" s="221">
        <f t="shared" si="5"/>
        <v>-306887</v>
      </c>
      <c r="J44" s="360"/>
      <c r="K44" s="360"/>
      <c r="L44" s="175">
        <f t="shared" si="1"/>
        <v>-1174537</v>
      </c>
      <c r="N44" s="192">
        <v>44</v>
      </c>
      <c r="P44" s="175">
        <v>-1174537</v>
      </c>
      <c r="Q44" s="175">
        <f t="shared" si="2"/>
        <v>0</v>
      </c>
    </row>
    <row r="45" spans="1:17" s="144" customFormat="1" ht="18" customHeight="1">
      <c r="A45" s="176" t="s">
        <v>94</v>
      </c>
      <c r="B45" s="189" t="s">
        <v>8</v>
      </c>
      <c r="C45" s="190">
        <v>-20563395</v>
      </c>
      <c r="D45" s="334"/>
      <c r="F45" s="175">
        <f t="shared" si="3"/>
        <v>-20563395</v>
      </c>
      <c r="G45" s="175"/>
      <c r="H45" s="221">
        <f t="shared" si="5"/>
        <v>707076</v>
      </c>
      <c r="J45" s="360"/>
      <c r="K45" s="360"/>
      <c r="L45" s="175">
        <f t="shared" si="1"/>
        <v>-19856319</v>
      </c>
      <c r="N45" s="192">
        <v>45</v>
      </c>
      <c r="P45" s="175">
        <v>-19856319</v>
      </c>
      <c r="Q45" s="175">
        <f t="shared" si="2"/>
        <v>0</v>
      </c>
    </row>
    <row r="46" spans="1:17" s="144" customFormat="1" ht="18" customHeight="1">
      <c r="A46" s="193" t="s">
        <v>189</v>
      </c>
      <c r="B46" s="189" t="s">
        <v>9</v>
      </c>
      <c r="C46" s="190">
        <v>0</v>
      </c>
      <c r="D46" s="285">
        <f>-D28</f>
        <v>-363815618</v>
      </c>
      <c r="F46" s="288">
        <f t="shared" si="3"/>
        <v>-363815618</v>
      </c>
      <c r="G46" s="288">
        <f>-G28</f>
        <v>363815618</v>
      </c>
      <c r="H46" s="175"/>
      <c r="J46" s="360"/>
      <c r="K46" s="175">
        <f>-K28</f>
        <v>-342778485</v>
      </c>
      <c r="L46" s="175">
        <f t="shared" si="1"/>
        <v>-342778485</v>
      </c>
      <c r="N46" s="195">
        <v>46</v>
      </c>
      <c r="P46" s="175">
        <v>-342778485</v>
      </c>
      <c r="Q46" s="175">
        <f t="shared" si="2"/>
        <v>0</v>
      </c>
    </row>
    <row r="47" spans="1:17" s="144" customFormat="1" ht="18" customHeight="1" thickBot="1">
      <c r="A47" s="203" t="s">
        <v>190</v>
      </c>
      <c r="B47" s="204" t="s">
        <v>9</v>
      </c>
      <c r="C47" s="205">
        <v>-907751508</v>
      </c>
      <c r="D47" s="206" t="s">
        <v>0</v>
      </c>
      <c r="F47" s="207">
        <f t="shared" si="3"/>
        <v>-907751508</v>
      </c>
      <c r="G47" s="207"/>
      <c r="H47" s="207"/>
      <c r="J47" s="207">
        <v>-79072184</v>
      </c>
      <c r="K47" s="207">
        <f>-SUM(K29:K32)</f>
        <v>0</v>
      </c>
      <c r="L47" s="207">
        <f t="shared" si="1"/>
        <v>-986823692</v>
      </c>
      <c r="N47" s="208">
        <v>47</v>
      </c>
      <c r="P47" s="207">
        <v>-986823692</v>
      </c>
      <c r="Q47" s="207">
        <f t="shared" si="2"/>
        <v>0</v>
      </c>
    </row>
    <row r="48" spans="1:17" s="144" customFormat="1" ht="18" customHeight="1" thickTop="1">
      <c r="A48" s="209" t="s">
        <v>258</v>
      </c>
      <c r="B48" s="210" t="s">
        <v>216</v>
      </c>
      <c r="C48" s="207">
        <f>ROUND(SUM(C26:C47),0)</f>
        <v>0</v>
      </c>
      <c r="D48" s="207">
        <f>ROUND(SUM(D26:D47),0)</f>
        <v>0</v>
      </c>
      <c r="F48" s="207">
        <f>ROUND(SUM(F26:F47),0)</f>
        <v>0</v>
      </c>
      <c r="G48" s="207">
        <f>ROUND(SUM(G26:G47),0)</f>
        <v>0</v>
      </c>
      <c r="H48" s="207">
        <f>ROUND(SUM(H26:H47),0)</f>
        <v>0</v>
      </c>
      <c r="J48" s="207">
        <f>ROUND(SUM(J26:J47),0)</f>
        <v>0</v>
      </c>
      <c r="K48" s="207">
        <f>ROUND(SUM(K26:K47),0)</f>
        <v>0</v>
      </c>
      <c r="L48" s="207">
        <f>ROUND(SUM(L26:L47),0)</f>
        <v>0</v>
      </c>
      <c r="N48" s="146">
        <v>48</v>
      </c>
      <c r="P48" s="207">
        <f>ROUND(SUM(P27:P47),0)</f>
        <v>0</v>
      </c>
      <c r="Q48" s="207">
        <f>ROUND(SUM(Q27:Q47),0)</f>
        <v>0</v>
      </c>
    </row>
    <row r="49" spans="1:1" ht="18" customHeight="1">
      <c r="A49" s="141" t="s">
        <v>0</v>
      </c>
    </row>
    <row r="50" spans="1:1" ht="18" customHeight="1">
      <c r="A50" s="141" t="s">
        <v>0</v>
      </c>
    </row>
  </sheetData>
  <mergeCells count="11">
    <mergeCell ref="A3:A4"/>
    <mergeCell ref="G6:G25"/>
    <mergeCell ref="D6:D25"/>
    <mergeCell ref="J33:J46"/>
    <mergeCell ref="K33:K45"/>
    <mergeCell ref="L6:L7"/>
    <mergeCell ref="C6:C25"/>
    <mergeCell ref="D29:D45"/>
    <mergeCell ref="E28:E32"/>
    <mergeCell ref="K6:K25"/>
    <mergeCell ref="H6:H25"/>
  </mergeCells>
  <conditionalFormatting sqref="C1:Q1048576">
    <cfRule type="cellIs" dxfId="14" priority="15" operator="equal">
      <formula>0</formula>
    </cfRule>
    <cfRule type="cellIs" dxfId="13" priority="16" operator="lessThan">
      <formula>0</formula>
    </cfRule>
  </conditionalFormatting>
  <printOptions horizontalCentered="1"/>
  <pageMargins left="0.25" right="0.25" top="0.25" bottom="0.25" header="0.3" footer="0.3"/>
  <pageSetup scale="71" orientation="landscape" horizontalDpi="0" verticalDpi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44EDD2-45DB-094F-8AE6-C893CFCCBBD2}">
  <dimension ref="A1:W51"/>
  <sheetViews>
    <sheetView zoomScaleNormal="100" workbookViewId="0">
      <pane ySplit="5" topLeftCell="A6" activePane="bottomLeft" state="frozen"/>
      <selection activeCell="I4" sqref="I4"/>
      <selection pane="bottomLeft"/>
    </sheetView>
  </sheetViews>
  <sheetFormatPr baseColWidth="10" defaultColWidth="14" defaultRowHeight="18" customHeight="1"/>
  <cols>
    <col min="1" max="1" width="55.33203125" style="141" customWidth="1"/>
    <col min="2" max="2" width="5.5" style="211" customWidth="1"/>
    <col min="3" max="3" width="12.5" style="144" bestFit="1" customWidth="1"/>
    <col min="4" max="4" width="13.6640625" style="144" bestFit="1" customWidth="1"/>
    <col min="5" max="5" width="3" style="144" customWidth="1"/>
    <col min="6" max="7" width="12.5" style="144" customWidth="1"/>
    <col min="8" max="8" width="12.83203125" style="144" customWidth="1"/>
    <col min="9" max="9" width="3" style="144" customWidth="1"/>
    <col min="10" max="10" width="13.5" style="144" bestFit="1" customWidth="1"/>
    <col min="11" max="11" width="13.5" style="144" customWidth="1"/>
    <col min="12" max="12" width="15.1640625" style="144" customWidth="1"/>
    <col min="13" max="13" width="1.1640625" style="144" customWidth="1"/>
    <col min="14" max="14" width="3.1640625" style="212" bestFit="1" customWidth="1"/>
    <col min="15" max="15" width="1.6640625" style="144" bestFit="1" customWidth="1"/>
    <col min="16" max="17" width="14" style="144" customWidth="1"/>
    <col min="18" max="19" width="14" style="144"/>
    <col min="20" max="16384" width="14" style="147"/>
  </cols>
  <sheetData>
    <row r="1" spans="1:23" ht="17" customHeight="1">
      <c r="A1" s="141" t="s">
        <v>37</v>
      </c>
      <c r="B1" s="142" t="s">
        <v>44</v>
      </c>
      <c r="C1" s="142" t="s">
        <v>49</v>
      </c>
      <c r="D1" s="143" t="s">
        <v>45</v>
      </c>
      <c r="F1" s="143" t="s">
        <v>47</v>
      </c>
      <c r="G1" s="145" t="s">
        <v>244</v>
      </c>
      <c r="H1" s="145" t="s">
        <v>245</v>
      </c>
      <c r="J1" s="143" t="s">
        <v>246</v>
      </c>
      <c r="K1" s="143" t="s">
        <v>247</v>
      </c>
      <c r="L1" s="143" t="s">
        <v>248</v>
      </c>
      <c r="N1" s="146">
        <v>1</v>
      </c>
      <c r="O1" s="144" t="s">
        <v>0</v>
      </c>
    </row>
    <row r="2" spans="1:23" s="144" customFormat="1" ht="17" customHeight="1">
      <c r="A2" s="141" t="s">
        <v>50</v>
      </c>
      <c r="B2" s="148" t="s">
        <v>0</v>
      </c>
      <c r="C2" s="151" t="s">
        <v>0</v>
      </c>
      <c r="D2" s="151" t="s">
        <v>0</v>
      </c>
      <c r="F2" s="151" t="s">
        <v>38</v>
      </c>
      <c r="G2" s="278" t="s">
        <v>297</v>
      </c>
      <c r="H2" s="151" t="s">
        <v>298</v>
      </c>
      <c r="J2" s="151" t="s">
        <v>13</v>
      </c>
      <c r="K2" s="149" t="s">
        <v>13</v>
      </c>
      <c r="L2" s="291" t="s">
        <v>263</v>
      </c>
      <c r="N2" s="153" t="s">
        <v>41</v>
      </c>
      <c r="T2" s="147"/>
      <c r="U2" s="147"/>
      <c r="V2" s="147"/>
      <c r="W2" s="147"/>
    </row>
    <row r="3" spans="1:23" s="144" customFormat="1" ht="17" customHeight="1">
      <c r="A3" s="359" t="s">
        <v>341</v>
      </c>
      <c r="B3" s="154" t="s">
        <v>0</v>
      </c>
      <c r="C3" s="156" t="s">
        <v>0</v>
      </c>
      <c r="D3" s="156" t="s">
        <v>0</v>
      </c>
      <c r="F3" s="156" t="s">
        <v>10</v>
      </c>
      <c r="G3" s="276" t="s">
        <v>296</v>
      </c>
      <c r="H3" s="280" t="s">
        <v>201</v>
      </c>
      <c r="J3" s="325" t="s">
        <v>390</v>
      </c>
      <c r="K3" s="155" t="s">
        <v>106</v>
      </c>
      <c r="L3" s="155" t="s">
        <v>13</v>
      </c>
      <c r="N3" s="153" t="s">
        <v>42</v>
      </c>
      <c r="Q3" s="144">
        <f>COUNTIF(C48:Q48,0)-10</f>
        <v>0</v>
      </c>
      <c r="T3" s="147"/>
      <c r="U3" s="147"/>
      <c r="V3" s="147"/>
      <c r="W3" s="147"/>
    </row>
    <row r="4" spans="1:23" s="144" customFormat="1" ht="17" customHeight="1">
      <c r="A4" s="340"/>
      <c r="B4" s="158" t="s">
        <v>0</v>
      </c>
      <c r="C4" s="213" t="s">
        <v>201</v>
      </c>
      <c r="D4" s="156" t="s">
        <v>201</v>
      </c>
      <c r="F4" s="156" t="s">
        <v>11</v>
      </c>
      <c r="G4" s="214" t="s">
        <v>78</v>
      </c>
      <c r="H4" s="213" t="s">
        <v>78</v>
      </c>
      <c r="J4" s="156" t="s">
        <v>39</v>
      </c>
      <c r="K4" s="155" t="s">
        <v>105</v>
      </c>
      <c r="L4" s="155" t="s">
        <v>11</v>
      </c>
      <c r="N4" s="153" t="s">
        <v>43</v>
      </c>
      <c r="Q4" s="144">
        <f>COUNTIF(Q27:Q48,0)-22</f>
        <v>0</v>
      </c>
      <c r="T4" s="147"/>
      <c r="U4" s="147"/>
      <c r="V4" s="147"/>
      <c r="W4" s="147"/>
    </row>
    <row r="5" spans="1:23" s="144" customFormat="1" ht="17" customHeight="1" thickBot="1">
      <c r="A5" s="162" t="s">
        <v>198</v>
      </c>
      <c r="B5" s="163" t="s">
        <v>197</v>
      </c>
      <c r="C5" s="165" t="s">
        <v>202</v>
      </c>
      <c r="D5" s="165" t="s">
        <v>202</v>
      </c>
      <c r="F5" s="165" t="s">
        <v>12</v>
      </c>
      <c r="G5" s="237" t="s">
        <v>210</v>
      </c>
      <c r="H5" s="165" t="s">
        <v>210</v>
      </c>
      <c r="J5" s="166" t="s">
        <v>40</v>
      </c>
      <c r="K5" s="164" t="s">
        <v>15</v>
      </c>
      <c r="L5" s="164" t="s">
        <v>12</v>
      </c>
      <c r="N5" s="168">
        <v>5</v>
      </c>
      <c r="Q5" s="144">
        <f>SUM(Q27:Q48)</f>
        <v>0</v>
      </c>
      <c r="T5" s="147"/>
      <c r="U5" s="147"/>
      <c r="V5" s="147"/>
      <c r="W5" s="147"/>
    </row>
    <row r="6" spans="1:23" s="144" customFormat="1" ht="18" customHeight="1" thickTop="1">
      <c r="A6" s="169" t="s">
        <v>23</v>
      </c>
      <c r="B6" s="170" t="s">
        <v>20</v>
      </c>
      <c r="C6" s="333" t="str">
        <f ca="1">"LAWRENCE GERARD BRUNN,                                          CPA (PA), MBA"&amp;"    ©"&amp;RIGHT("0"&amp;MONTH(NOW()),2)&amp;"/"&amp;RIGHT("0"&amp;DAY(NOW()),2)&amp;"/"&amp;YEAR(NOW())</f>
        <v>LAWRENCE GERARD BRUNN,                                          CPA (PA), MBA    ©11/20/2024</v>
      </c>
      <c r="D6" s="345" t="s">
        <v>203</v>
      </c>
      <c r="F6" s="171"/>
      <c r="G6" s="343" t="s">
        <v>270</v>
      </c>
      <c r="H6" s="346" t="s">
        <v>392</v>
      </c>
      <c r="J6" s="172">
        <v>1325392455</v>
      </c>
      <c r="K6" s="329" t="s">
        <v>204</v>
      </c>
      <c r="L6" s="341" t="s">
        <v>269</v>
      </c>
      <c r="N6" s="173">
        <v>6</v>
      </c>
      <c r="T6" s="147"/>
      <c r="U6" s="147"/>
      <c r="V6" s="147"/>
      <c r="W6" s="147"/>
    </row>
    <row r="7" spans="1:23" s="144" customFormat="1" ht="18" customHeight="1">
      <c r="A7" s="169" t="s">
        <v>25</v>
      </c>
      <c r="B7" s="170" t="s">
        <v>19</v>
      </c>
      <c r="C7" s="333"/>
      <c r="D7" s="345"/>
      <c r="F7" s="174"/>
      <c r="G7" s="344"/>
      <c r="H7" s="347"/>
      <c r="J7" s="175">
        <v>-609752445</v>
      </c>
      <c r="K7" s="330"/>
      <c r="L7" s="342"/>
      <c r="N7" s="173">
        <v>7</v>
      </c>
      <c r="T7" s="147"/>
      <c r="U7" s="147"/>
      <c r="V7" s="147"/>
      <c r="W7" s="147"/>
    </row>
    <row r="8" spans="1:23" s="144" customFormat="1" ht="18" customHeight="1">
      <c r="A8" s="176" t="s">
        <v>26</v>
      </c>
      <c r="B8" s="170" t="s">
        <v>19</v>
      </c>
      <c r="C8" s="333"/>
      <c r="D8" s="345"/>
      <c r="F8" s="174"/>
      <c r="G8" s="344"/>
      <c r="H8" s="347"/>
      <c r="J8" s="175">
        <v>-303717624</v>
      </c>
      <c r="K8" s="330"/>
      <c r="L8" s="231" t="s">
        <v>289</v>
      </c>
      <c r="N8" s="173">
        <v>8</v>
      </c>
      <c r="T8" s="147"/>
      <c r="U8" s="147"/>
      <c r="V8" s="147"/>
      <c r="W8" s="147"/>
    </row>
    <row r="9" spans="1:23" s="144" customFormat="1" ht="18" customHeight="1">
      <c r="A9" s="176" t="s">
        <v>27</v>
      </c>
      <c r="B9" s="170" t="s">
        <v>19</v>
      </c>
      <c r="C9" s="333"/>
      <c r="D9" s="345"/>
      <c r="F9" s="174"/>
      <c r="G9" s="344"/>
      <c r="H9" s="347"/>
      <c r="J9" s="175">
        <v>-124695710</v>
      </c>
      <c r="K9" s="330"/>
      <c r="L9" s="232" t="s">
        <v>315</v>
      </c>
      <c r="N9" s="173">
        <v>9</v>
      </c>
      <c r="R9" s="178"/>
      <c r="T9" s="147"/>
      <c r="U9" s="147"/>
      <c r="V9" s="147"/>
      <c r="W9" s="147"/>
    </row>
    <row r="10" spans="1:23" s="144" customFormat="1" ht="18" customHeight="1">
      <c r="A10" s="176" t="s">
        <v>28</v>
      </c>
      <c r="B10" s="170" t="s">
        <v>19</v>
      </c>
      <c r="C10" s="333"/>
      <c r="D10" s="345"/>
      <c r="F10" s="174"/>
      <c r="G10" s="344"/>
      <c r="H10" s="347"/>
      <c r="J10" s="175">
        <v>-26288664</v>
      </c>
      <c r="K10" s="330"/>
      <c r="L10" s="269" t="s">
        <v>316</v>
      </c>
      <c r="N10" s="173">
        <v>10</v>
      </c>
      <c r="R10" s="178"/>
      <c r="T10" s="147"/>
      <c r="U10" s="147"/>
      <c r="V10" s="147"/>
      <c r="W10" s="147"/>
    </row>
    <row r="11" spans="1:23" s="144" customFormat="1" ht="18" customHeight="1">
      <c r="A11" s="176" t="s">
        <v>29</v>
      </c>
      <c r="B11" s="170" t="s">
        <v>19</v>
      </c>
      <c r="C11" s="333"/>
      <c r="D11" s="345"/>
      <c r="E11" s="179"/>
      <c r="F11" s="174"/>
      <c r="G11" s="344"/>
      <c r="H11" s="347"/>
      <c r="I11" s="179"/>
      <c r="J11" s="175">
        <v>-30734031</v>
      </c>
      <c r="K11" s="330"/>
      <c r="L11" s="232" t="s">
        <v>317</v>
      </c>
      <c r="M11" s="179"/>
      <c r="N11" s="173">
        <v>11</v>
      </c>
      <c r="O11" s="179"/>
      <c r="R11" s="178"/>
      <c r="T11" s="147"/>
      <c r="U11" s="147"/>
      <c r="V11" s="147"/>
      <c r="W11" s="147"/>
    </row>
    <row r="12" spans="1:23" s="144" customFormat="1" ht="18" customHeight="1">
      <c r="A12" s="176" t="s">
        <v>34</v>
      </c>
      <c r="B12" s="170" t="s">
        <v>19</v>
      </c>
      <c r="C12" s="333"/>
      <c r="D12" s="345"/>
      <c r="E12" s="179"/>
      <c r="F12" s="174"/>
      <c r="G12" s="344"/>
      <c r="H12" s="347"/>
      <c r="I12" s="179"/>
      <c r="J12" s="175">
        <v>-64277637</v>
      </c>
      <c r="K12" s="330"/>
      <c r="L12" s="225"/>
      <c r="M12" s="179"/>
      <c r="N12" s="173">
        <v>12</v>
      </c>
      <c r="O12" s="179"/>
      <c r="T12" s="147"/>
      <c r="U12" s="147"/>
      <c r="V12" s="147"/>
      <c r="W12" s="147"/>
    </row>
    <row r="13" spans="1:23" s="144" customFormat="1" ht="18" customHeight="1">
      <c r="A13" s="176" t="s">
        <v>30</v>
      </c>
      <c r="B13" s="170" t="s">
        <v>19</v>
      </c>
      <c r="C13" s="333"/>
      <c r="D13" s="345"/>
      <c r="F13" s="174"/>
      <c r="G13" s="344"/>
      <c r="H13" s="347"/>
      <c r="J13" s="175">
        <v>-37735070</v>
      </c>
      <c r="K13" s="330"/>
      <c r="L13" s="225"/>
      <c r="N13" s="173">
        <v>13</v>
      </c>
      <c r="T13" s="147"/>
      <c r="U13" s="147"/>
      <c r="V13" s="147"/>
      <c r="W13" s="147"/>
    </row>
    <row r="14" spans="1:23" s="144" customFormat="1" ht="18" customHeight="1">
      <c r="A14" s="176" t="s">
        <v>35</v>
      </c>
      <c r="B14" s="170" t="s">
        <v>19</v>
      </c>
      <c r="C14" s="333"/>
      <c r="D14" s="345"/>
      <c r="F14" s="174"/>
      <c r="G14" s="344"/>
      <c r="H14" s="347"/>
      <c r="J14" s="175">
        <v>-12851412</v>
      </c>
      <c r="K14" s="330"/>
      <c r="L14" s="224"/>
      <c r="N14" s="173">
        <v>14</v>
      </c>
      <c r="T14" s="147"/>
      <c r="U14" s="147"/>
      <c r="V14" s="147"/>
      <c r="W14" s="147"/>
    </row>
    <row r="15" spans="1:23" s="144" customFormat="1" ht="18" customHeight="1">
      <c r="A15" s="176" t="s">
        <v>31</v>
      </c>
      <c r="B15" s="170" t="s">
        <v>19</v>
      </c>
      <c r="C15" s="333"/>
      <c r="D15" s="345"/>
      <c r="F15" s="174"/>
      <c r="G15" s="344"/>
      <c r="H15" s="347"/>
      <c r="J15" s="175">
        <v>-101770767</v>
      </c>
      <c r="K15" s="330"/>
      <c r="L15" s="224" t="s">
        <v>318</v>
      </c>
      <c r="N15" s="173">
        <v>15</v>
      </c>
      <c r="T15" s="147"/>
      <c r="U15" s="147"/>
      <c r="V15" s="147"/>
      <c r="W15" s="147"/>
    </row>
    <row r="16" spans="1:23" s="144" customFormat="1" ht="18" customHeight="1">
      <c r="A16" s="176" t="s">
        <v>32</v>
      </c>
      <c r="B16" s="170" t="s">
        <v>17</v>
      </c>
      <c r="C16" s="333"/>
      <c r="D16" s="345"/>
      <c r="F16" s="174"/>
      <c r="G16" s="344"/>
      <c r="H16" s="347"/>
      <c r="J16" s="175">
        <v>45645609</v>
      </c>
      <c r="K16" s="330"/>
      <c r="L16" s="224" t="s">
        <v>305</v>
      </c>
      <c r="N16" s="173">
        <v>16</v>
      </c>
      <c r="T16" s="147"/>
      <c r="U16" s="147"/>
      <c r="V16" s="147"/>
      <c r="W16" s="147"/>
    </row>
    <row r="17" spans="1:23" s="144" customFormat="1" ht="18" customHeight="1">
      <c r="A17" s="176" t="s">
        <v>16</v>
      </c>
      <c r="B17" s="170" t="s">
        <v>17</v>
      </c>
      <c r="C17" s="333"/>
      <c r="D17" s="345"/>
      <c r="F17" s="174"/>
      <c r="G17" s="344"/>
      <c r="H17" s="347"/>
      <c r="J17" s="175">
        <v>11327598</v>
      </c>
      <c r="K17" s="330"/>
      <c r="L17" s="224" t="s">
        <v>250</v>
      </c>
      <c r="N17" s="173">
        <v>17</v>
      </c>
      <c r="T17" s="147"/>
      <c r="U17" s="147"/>
      <c r="V17" s="147"/>
      <c r="W17" s="147"/>
    </row>
    <row r="18" spans="1:23" s="144" customFormat="1" ht="18" customHeight="1">
      <c r="A18" s="176" t="s">
        <v>33</v>
      </c>
      <c r="B18" s="170" t="s">
        <v>17</v>
      </c>
      <c r="C18" s="333"/>
      <c r="D18" s="345"/>
      <c r="F18" s="174"/>
      <c r="G18" s="344"/>
      <c r="H18" s="347"/>
      <c r="J18" s="175">
        <v>-4173291</v>
      </c>
      <c r="K18" s="330"/>
      <c r="L18" s="224" t="s">
        <v>288</v>
      </c>
      <c r="N18" s="173">
        <v>18</v>
      </c>
      <c r="T18" s="147"/>
      <c r="U18" s="147"/>
      <c r="V18" s="147"/>
      <c r="W18" s="147"/>
    </row>
    <row r="19" spans="1:23" s="144" customFormat="1" ht="18" customHeight="1">
      <c r="A19" s="176" t="s">
        <v>52</v>
      </c>
      <c r="B19" s="170" t="s">
        <v>17</v>
      </c>
      <c r="C19" s="333"/>
      <c r="D19" s="345"/>
      <c r="F19" s="174"/>
      <c r="G19" s="344"/>
      <c r="H19" s="347"/>
      <c r="J19" s="175">
        <v>3294200</v>
      </c>
      <c r="K19" s="330"/>
      <c r="L19" s="224"/>
      <c r="N19" s="173">
        <v>19</v>
      </c>
      <c r="T19" s="147"/>
      <c r="U19" s="147"/>
      <c r="V19" s="147"/>
      <c r="W19" s="147"/>
    </row>
    <row r="20" spans="1:23" s="144" customFormat="1" ht="18" customHeight="1">
      <c r="A20" s="176" t="s">
        <v>89</v>
      </c>
      <c r="B20" s="170" t="s">
        <v>17</v>
      </c>
      <c r="C20" s="333"/>
      <c r="D20" s="345"/>
      <c r="F20" s="174"/>
      <c r="G20" s="344"/>
      <c r="H20" s="347"/>
      <c r="J20" s="175">
        <v>8564140</v>
      </c>
      <c r="K20" s="330"/>
      <c r="L20" s="224"/>
      <c r="N20" s="173">
        <v>20</v>
      </c>
      <c r="T20" s="147"/>
      <c r="U20" s="147"/>
      <c r="V20" s="147"/>
      <c r="W20" s="147"/>
    </row>
    <row r="21" spans="1:23" s="144" customFormat="1" ht="18" customHeight="1">
      <c r="A21" s="176" t="s">
        <v>52</v>
      </c>
      <c r="B21" s="170" t="s">
        <v>17</v>
      </c>
      <c r="C21" s="333"/>
      <c r="D21" s="345"/>
      <c r="F21" s="174"/>
      <c r="G21" s="344"/>
      <c r="H21" s="347"/>
      <c r="J21" s="175">
        <v>-3294200</v>
      </c>
      <c r="K21" s="330"/>
      <c r="L21" s="224"/>
      <c r="N21" s="173">
        <v>21</v>
      </c>
      <c r="T21" s="147"/>
      <c r="U21" s="147"/>
      <c r="V21" s="147"/>
      <c r="W21" s="147"/>
    </row>
    <row r="22" spans="1:23" s="144" customFormat="1" ht="18" customHeight="1">
      <c r="A22" s="176" t="s">
        <v>53</v>
      </c>
      <c r="B22" s="170" t="s">
        <v>17</v>
      </c>
      <c r="C22" s="333"/>
      <c r="D22" s="345"/>
      <c r="F22" s="174"/>
      <c r="G22" s="344"/>
      <c r="H22" s="347"/>
      <c r="J22" s="175">
        <v>-1587595</v>
      </c>
      <c r="K22" s="330"/>
      <c r="L22" s="224" t="s">
        <v>266</v>
      </c>
      <c r="N22" s="173">
        <v>22</v>
      </c>
      <c r="T22" s="147"/>
      <c r="U22" s="147"/>
      <c r="V22" s="147"/>
      <c r="W22" s="147"/>
    </row>
    <row r="23" spans="1:23" s="144" customFormat="1" ht="18" customHeight="1">
      <c r="A23" s="176" t="s">
        <v>18</v>
      </c>
      <c r="B23" s="170" t="s">
        <v>17</v>
      </c>
      <c r="C23" s="333"/>
      <c r="D23" s="345"/>
      <c r="F23" s="174"/>
      <c r="G23" s="344"/>
      <c r="H23" s="347"/>
      <c r="J23" s="175">
        <v>4165234</v>
      </c>
      <c r="K23" s="330"/>
      <c r="L23" s="224" t="s">
        <v>303</v>
      </c>
      <c r="N23" s="173">
        <v>23</v>
      </c>
      <c r="T23" s="147"/>
      <c r="U23" s="147"/>
      <c r="V23" s="147"/>
      <c r="W23" s="147"/>
    </row>
    <row r="24" spans="1:23" s="144" customFormat="1" ht="18" customHeight="1">
      <c r="A24" s="176" t="s">
        <v>88</v>
      </c>
      <c r="B24" s="170" t="s">
        <v>17</v>
      </c>
      <c r="C24" s="333"/>
      <c r="D24" s="345"/>
      <c r="F24" s="174"/>
      <c r="G24" s="344"/>
      <c r="H24" s="347"/>
      <c r="J24" s="175">
        <v>25000</v>
      </c>
      <c r="K24" s="330"/>
      <c r="L24" s="224" t="s">
        <v>327</v>
      </c>
      <c r="N24" s="173">
        <v>24</v>
      </c>
    </row>
    <row r="25" spans="1:23" s="144" customFormat="1" ht="18" customHeight="1">
      <c r="A25" s="176" t="s">
        <v>54</v>
      </c>
      <c r="B25" s="170" t="s">
        <v>17</v>
      </c>
      <c r="C25" s="333"/>
      <c r="D25" s="345"/>
      <c r="F25" s="174"/>
      <c r="G25" s="344"/>
      <c r="H25" s="347"/>
      <c r="J25" s="175">
        <v>1536394</v>
      </c>
      <c r="K25" s="330"/>
      <c r="L25" s="224" t="s">
        <v>328</v>
      </c>
      <c r="N25" s="188">
        <v>25</v>
      </c>
      <c r="P25" s="151" t="s">
        <v>84</v>
      </c>
      <c r="Q25" s="151" t="s">
        <v>86</v>
      </c>
    </row>
    <row r="26" spans="1:23" s="144" customFormat="1" ht="18" customHeight="1" thickBot="1">
      <c r="A26" s="180" t="s">
        <v>97</v>
      </c>
      <c r="B26" s="181" t="s">
        <v>22</v>
      </c>
      <c r="C26" s="182" t="s">
        <v>0</v>
      </c>
      <c r="D26" s="183" t="s">
        <v>0</v>
      </c>
      <c r="E26" s="184"/>
      <c r="F26" s="182" t="s">
        <v>0</v>
      </c>
      <c r="G26" s="185" t="s">
        <v>0</v>
      </c>
      <c r="H26" s="186" t="s">
        <v>0</v>
      </c>
      <c r="J26" s="187" t="s">
        <v>0</v>
      </c>
      <c r="K26" s="187" t="s">
        <v>0</v>
      </c>
      <c r="L26" s="187" t="s">
        <v>0</v>
      </c>
      <c r="N26" s="312">
        <v>26</v>
      </c>
      <c r="P26" s="165" t="s">
        <v>85</v>
      </c>
      <c r="Q26" s="165" t="s">
        <v>87</v>
      </c>
    </row>
    <row r="27" spans="1:23" s="144" customFormat="1" ht="18" customHeight="1" thickTop="1">
      <c r="A27" s="176" t="s">
        <v>14</v>
      </c>
      <c r="B27" s="189" t="s">
        <v>1</v>
      </c>
      <c r="C27" s="190"/>
      <c r="D27" s="191" t="s">
        <v>0</v>
      </c>
      <c r="F27" s="175">
        <f>-SUM(F29:F47)</f>
        <v>129320545</v>
      </c>
      <c r="G27" s="175">
        <f>-SUM(G29:G45)</f>
        <v>-363815618</v>
      </c>
      <c r="H27" s="175">
        <f>-SUM(H29:H47)</f>
        <v>-89602610</v>
      </c>
      <c r="J27" s="175">
        <f>SUM(J6:J26)</f>
        <v>79072184</v>
      </c>
      <c r="K27" s="175"/>
      <c r="L27" s="221">
        <f t="shared" ref="L27:L47" si="0">SUM(F27:K27)</f>
        <v>-245025499</v>
      </c>
      <c r="N27" s="192">
        <v>27</v>
      </c>
      <c r="P27" s="172">
        <f>97752986-342778485</f>
        <v>-245025499</v>
      </c>
      <c r="Q27" s="172">
        <f t="shared" ref="Q27:Q47" si="1">ROUND(L27-P27,0)</f>
        <v>0</v>
      </c>
    </row>
    <row r="28" spans="1:23" s="144" customFormat="1" ht="18" customHeight="1">
      <c r="A28" s="223" t="s">
        <v>107</v>
      </c>
      <c r="B28" s="189"/>
      <c r="C28" s="190"/>
      <c r="D28" s="220" t="s">
        <v>0</v>
      </c>
      <c r="F28" s="175"/>
      <c r="G28" s="175"/>
      <c r="H28" s="175"/>
      <c r="J28" s="202"/>
      <c r="K28" s="175"/>
      <c r="L28" s="175"/>
      <c r="N28" s="195">
        <v>28</v>
      </c>
      <c r="P28" s="175">
        <v>0</v>
      </c>
      <c r="Q28" s="175">
        <f t="shared" si="1"/>
        <v>0</v>
      </c>
    </row>
    <row r="29" spans="1:23" s="144" customFormat="1" ht="18" customHeight="1">
      <c r="A29" s="196" t="s">
        <v>101</v>
      </c>
      <c r="B29" s="197" t="s">
        <v>7</v>
      </c>
      <c r="C29" s="198" t="s">
        <v>0</v>
      </c>
      <c r="D29" s="353" t="s">
        <v>272</v>
      </c>
      <c r="E29" s="184"/>
      <c r="F29" s="200">
        <v>-110319237</v>
      </c>
      <c r="G29" s="200">
        <f>-F29</f>
        <v>110319237</v>
      </c>
      <c r="H29" s="200" t="s">
        <v>334</v>
      </c>
      <c r="I29" s="184"/>
      <c r="J29" s="201" t="s">
        <v>0</v>
      </c>
      <c r="K29" s="200">
        <f>P29</f>
        <v>-105501334</v>
      </c>
      <c r="L29" s="200">
        <f>SUM(F29:K29)+0.000001</f>
        <v>-105501333.999999</v>
      </c>
      <c r="N29" s="192">
        <v>29</v>
      </c>
      <c r="P29" s="200">
        <v>-105501334</v>
      </c>
      <c r="Q29" s="175">
        <f t="shared" si="1"/>
        <v>0</v>
      </c>
    </row>
    <row r="30" spans="1:23" s="144" customFormat="1" ht="18" customHeight="1">
      <c r="A30" s="196" t="s">
        <v>102</v>
      </c>
      <c r="B30" s="197" t="s">
        <v>7</v>
      </c>
      <c r="C30" s="198" t="s">
        <v>0</v>
      </c>
      <c r="D30" s="334"/>
      <c r="E30" s="184"/>
      <c r="F30" s="200">
        <v>-119583521</v>
      </c>
      <c r="G30" s="200">
        <f>-F30</f>
        <v>119583521</v>
      </c>
      <c r="H30" s="200" t="s">
        <v>334</v>
      </c>
      <c r="I30" s="184"/>
      <c r="J30" s="201" t="s">
        <v>0</v>
      </c>
      <c r="K30" s="200">
        <f>P30</f>
        <v>-126418162</v>
      </c>
      <c r="L30" s="200">
        <f>SUM(F30:K30)+0.000001</f>
        <v>-126418161.999999</v>
      </c>
      <c r="N30" s="192">
        <v>30</v>
      </c>
      <c r="P30" s="200">
        <v>-126418162</v>
      </c>
      <c r="Q30" s="175">
        <f t="shared" si="1"/>
        <v>0</v>
      </c>
    </row>
    <row r="31" spans="1:23" s="144" customFormat="1" ht="18" customHeight="1">
      <c r="A31" s="196" t="s">
        <v>103</v>
      </c>
      <c r="B31" s="197" t="s">
        <v>7</v>
      </c>
      <c r="C31" s="198" t="s">
        <v>0</v>
      </c>
      <c r="D31" s="334"/>
      <c r="E31" s="184"/>
      <c r="F31" s="200">
        <v>-58927767</v>
      </c>
      <c r="G31" s="200">
        <f>-F31</f>
        <v>58927767</v>
      </c>
      <c r="H31" s="200" t="s">
        <v>334</v>
      </c>
      <c r="I31" s="184"/>
      <c r="J31" s="201" t="s">
        <v>0</v>
      </c>
      <c r="K31" s="200">
        <f>P31</f>
        <v>-36871840</v>
      </c>
      <c r="L31" s="200">
        <f>SUM(F31:K31)+0.000001</f>
        <v>-36871839.999999002</v>
      </c>
      <c r="N31" s="192">
        <v>31</v>
      </c>
      <c r="P31" s="200">
        <v>-36871840</v>
      </c>
      <c r="Q31" s="175">
        <f t="shared" si="1"/>
        <v>0</v>
      </c>
    </row>
    <row r="32" spans="1:23" s="144" customFormat="1" ht="18" customHeight="1">
      <c r="A32" s="196" t="s">
        <v>95</v>
      </c>
      <c r="B32" s="197" t="s">
        <v>8</v>
      </c>
      <c r="C32" s="198" t="s">
        <v>0</v>
      </c>
      <c r="D32" s="334"/>
      <c r="E32" s="184"/>
      <c r="F32" s="200">
        <v>-74985093</v>
      </c>
      <c r="G32" s="200">
        <f>-F32</f>
        <v>74985093</v>
      </c>
      <c r="H32" s="200" t="s">
        <v>334</v>
      </c>
      <c r="I32" s="184"/>
      <c r="J32" s="201" t="s">
        <v>0</v>
      </c>
      <c r="K32" s="200">
        <f>P32</f>
        <v>-73987149</v>
      </c>
      <c r="L32" s="200">
        <f>SUM(F32:K32)+0.000001</f>
        <v>-73987148.999999002</v>
      </c>
      <c r="N32" s="192">
        <v>32</v>
      </c>
      <c r="P32" s="200">
        <v>-73987149</v>
      </c>
      <c r="Q32" s="175">
        <f>ROUND(L32-P32,0)</f>
        <v>0</v>
      </c>
    </row>
    <row r="33" spans="1:17" s="144" customFormat="1" ht="18" customHeight="1">
      <c r="A33" s="176" t="s">
        <v>100</v>
      </c>
      <c r="B33" s="189" t="s">
        <v>1</v>
      </c>
      <c r="C33" s="190" t="s">
        <v>0</v>
      </c>
      <c r="D33" s="334"/>
      <c r="F33" s="175">
        <v>126713524</v>
      </c>
      <c r="G33" s="225"/>
      <c r="H33" s="175">
        <f t="shared" ref="H33:H45" si="2">P33-F33</f>
        <v>18216629</v>
      </c>
      <c r="I33" s="226"/>
      <c r="J33" s="202" t="s">
        <v>0</v>
      </c>
      <c r="K33" s="225"/>
      <c r="L33" s="175">
        <f>SUM(F33:K33)+0.000001</f>
        <v>144930153.00000101</v>
      </c>
      <c r="N33" s="192">
        <v>33</v>
      </c>
      <c r="P33" s="175">
        <v>144930153</v>
      </c>
      <c r="Q33" s="175">
        <f>ROUND(L33-P33,0)</f>
        <v>0</v>
      </c>
    </row>
    <row r="34" spans="1:17" s="144" customFormat="1" ht="18" customHeight="1">
      <c r="A34" s="176" t="s">
        <v>2</v>
      </c>
      <c r="B34" s="189" t="s">
        <v>1</v>
      </c>
      <c r="C34" s="190"/>
      <c r="D34" s="334"/>
      <c r="F34" s="175">
        <v>99030</v>
      </c>
      <c r="G34" s="225"/>
      <c r="H34" s="175">
        <f t="shared" si="2"/>
        <v>5038424</v>
      </c>
      <c r="J34" s="202"/>
      <c r="K34" s="225"/>
      <c r="L34" s="175">
        <f t="shared" si="0"/>
        <v>5137454</v>
      </c>
      <c r="N34" s="192">
        <v>34</v>
      </c>
      <c r="P34" s="175">
        <v>5137454</v>
      </c>
      <c r="Q34" s="175">
        <f t="shared" si="1"/>
        <v>0</v>
      </c>
    </row>
    <row r="35" spans="1:17" s="144" customFormat="1" ht="18" customHeight="1">
      <c r="A35" s="176" t="s">
        <v>90</v>
      </c>
      <c r="B35" s="189" t="s">
        <v>1</v>
      </c>
      <c r="C35" s="190"/>
      <c r="D35" s="334"/>
      <c r="F35" s="175">
        <v>4585787</v>
      </c>
      <c r="G35" s="225"/>
      <c r="H35" s="175">
        <f t="shared" si="2"/>
        <v>24403</v>
      </c>
      <c r="J35" s="202"/>
      <c r="K35" s="225"/>
      <c r="L35" s="175">
        <f t="shared" si="0"/>
        <v>4610190</v>
      </c>
      <c r="N35" s="192">
        <v>35</v>
      </c>
      <c r="P35" s="175">
        <v>4610190</v>
      </c>
      <c r="Q35" s="175">
        <f t="shared" si="1"/>
        <v>0</v>
      </c>
    </row>
    <row r="36" spans="1:17" s="144" customFormat="1" ht="18" customHeight="1">
      <c r="A36" s="176" t="s">
        <v>3</v>
      </c>
      <c r="B36" s="189" t="s">
        <v>1</v>
      </c>
      <c r="C36" s="190"/>
      <c r="D36" s="334"/>
      <c r="F36" s="175">
        <v>26762117</v>
      </c>
      <c r="G36" s="361"/>
      <c r="H36" s="175">
        <f t="shared" si="2"/>
        <v>-855989</v>
      </c>
      <c r="J36" s="202"/>
      <c r="K36" s="361"/>
      <c r="L36" s="175">
        <f t="shared" si="0"/>
        <v>25906128</v>
      </c>
      <c r="N36" s="192">
        <v>36</v>
      </c>
      <c r="P36" s="175">
        <v>25906128</v>
      </c>
      <c r="Q36" s="175">
        <f t="shared" si="1"/>
        <v>0</v>
      </c>
    </row>
    <row r="37" spans="1:17" s="144" customFormat="1" ht="18" customHeight="1">
      <c r="A37" s="176" t="s">
        <v>36</v>
      </c>
      <c r="B37" s="189" t="s">
        <v>1</v>
      </c>
      <c r="C37" s="190"/>
      <c r="D37" s="334"/>
      <c r="F37" s="175">
        <v>66337512</v>
      </c>
      <c r="G37" s="361"/>
      <c r="H37" s="175">
        <f t="shared" si="2"/>
        <v>-74952</v>
      </c>
      <c r="J37" s="202"/>
      <c r="K37" s="361"/>
      <c r="L37" s="175">
        <f t="shared" si="0"/>
        <v>66262560</v>
      </c>
      <c r="N37" s="192">
        <v>37</v>
      </c>
      <c r="P37" s="175">
        <v>66262560</v>
      </c>
      <c r="Q37" s="175">
        <f t="shared" si="1"/>
        <v>0</v>
      </c>
    </row>
    <row r="38" spans="1:17" s="144" customFormat="1" ht="18" customHeight="1">
      <c r="A38" s="176" t="s">
        <v>96</v>
      </c>
      <c r="B38" s="189" t="s">
        <v>4</v>
      </c>
      <c r="C38" s="190"/>
      <c r="D38" s="334"/>
      <c r="F38" s="175">
        <v>745368255</v>
      </c>
      <c r="G38" s="225"/>
      <c r="H38" s="175">
        <f t="shared" si="2"/>
        <v>41760662</v>
      </c>
      <c r="J38" s="202"/>
      <c r="K38" s="225"/>
      <c r="L38" s="175">
        <f t="shared" si="0"/>
        <v>787128917</v>
      </c>
      <c r="N38" s="192">
        <v>38</v>
      </c>
      <c r="P38" s="175">
        <v>787128917</v>
      </c>
      <c r="Q38" s="175">
        <f t="shared" si="1"/>
        <v>0</v>
      </c>
    </row>
    <row r="39" spans="1:17" s="144" customFormat="1" ht="18" customHeight="1">
      <c r="A39" s="176" t="s">
        <v>5</v>
      </c>
      <c r="B39" s="189" t="s">
        <v>4</v>
      </c>
      <c r="C39" s="190"/>
      <c r="D39" s="334"/>
      <c r="F39" s="175">
        <v>546374339</v>
      </c>
      <c r="G39" s="225"/>
      <c r="H39" s="175">
        <f t="shared" si="2"/>
        <v>-15905767</v>
      </c>
      <c r="J39" s="202"/>
      <c r="K39" s="225"/>
      <c r="L39" s="175">
        <f t="shared" si="0"/>
        <v>530468572</v>
      </c>
      <c r="N39" s="192">
        <v>39</v>
      </c>
      <c r="P39" s="175">
        <v>530468572</v>
      </c>
      <c r="Q39" s="175">
        <f t="shared" si="1"/>
        <v>0</v>
      </c>
    </row>
    <row r="40" spans="1:17" s="144" customFormat="1" ht="18" customHeight="1">
      <c r="A40" s="176" t="s">
        <v>21</v>
      </c>
      <c r="B40" s="189" t="s">
        <v>4</v>
      </c>
      <c r="C40" s="190"/>
      <c r="D40" s="334"/>
      <c r="F40" s="175">
        <v>12171497</v>
      </c>
      <c r="G40" s="225"/>
      <c r="H40" s="175">
        <f t="shared" si="2"/>
        <v>6882437</v>
      </c>
      <c r="J40" s="202"/>
      <c r="K40" s="225"/>
      <c r="L40" s="175">
        <f t="shared" si="0"/>
        <v>19053934</v>
      </c>
      <c r="N40" s="192">
        <v>40</v>
      </c>
      <c r="P40" s="175">
        <v>19053934</v>
      </c>
      <c r="Q40" s="175">
        <f t="shared" si="1"/>
        <v>0</v>
      </c>
    </row>
    <row r="41" spans="1:17" s="144" customFormat="1" ht="18" customHeight="1">
      <c r="A41" s="176" t="s">
        <v>6</v>
      </c>
      <c r="B41" s="189" t="s">
        <v>4</v>
      </c>
      <c r="C41" s="190"/>
      <c r="D41" s="334"/>
      <c r="F41" s="175">
        <v>8675516</v>
      </c>
      <c r="G41" s="225"/>
      <c r="H41" s="175">
        <f t="shared" si="2"/>
        <v>26370103</v>
      </c>
      <c r="J41" s="202"/>
      <c r="K41" s="225"/>
      <c r="L41" s="175">
        <f t="shared" si="0"/>
        <v>35045619</v>
      </c>
      <c r="N41" s="192">
        <v>41</v>
      </c>
      <c r="P41" s="175">
        <v>35045619</v>
      </c>
      <c r="Q41" s="175">
        <f t="shared" si="1"/>
        <v>0</v>
      </c>
    </row>
    <row r="42" spans="1:17" s="144" customFormat="1" ht="18" customHeight="1">
      <c r="A42" s="176" t="s">
        <v>91</v>
      </c>
      <c r="B42" s="189" t="s">
        <v>7</v>
      </c>
      <c r="C42" s="190"/>
      <c r="D42" s="334"/>
      <c r="F42" s="175">
        <v>-7911002</v>
      </c>
      <c r="G42" s="225"/>
      <c r="H42" s="175">
        <f t="shared" si="2"/>
        <v>-191733</v>
      </c>
      <c r="J42" s="202"/>
      <c r="K42" s="225"/>
      <c r="L42" s="175">
        <f t="shared" si="0"/>
        <v>-8102735</v>
      </c>
      <c r="N42" s="192">
        <v>42</v>
      </c>
      <c r="P42" s="175">
        <v>-8102735</v>
      </c>
      <c r="Q42" s="175">
        <f t="shared" si="1"/>
        <v>0</v>
      </c>
    </row>
    <row r="43" spans="1:17" s="144" customFormat="1" ht="18" customHeight="1">
      <c r="A43" s="176" t="s">
        <v>92</v>
      </c>
      <c r="B43" s="189" t="s">
        <v>8</v>
      </c>
      <c r="C43" s="190"/>
      <c r="D43" s="334"/>
      <c r="F43" s="175">
        <v>-365498949</v>
      </c>
      <c r="G43" s="225"/>
      <c r="H43" s="175">
        <f t="shared" si="2"/>
        <v>7938204</v>
      </c>
      <c r="J43" s="202"/>
      <c r="K43" s="225"/>
      <c r="L43" s="175">
        <f t="shared" si="0"/>
        <v>-357560745</v>
      </c>
      <c r="N43" s="192">
        <v>43</v>
      </c>
      <c r="P43" s="175">
        <v>-357560745</v>
      </c>
      <c r="Q43" s="175">
        <f t="shared" si="1"/>
        <v>0</v>
      </c>
    </row>
    <row r="44" spans="1:17" s="144" customFormat="1" ht="18" customHeight="1">
      <c r="A44" s="176" t="s">
        <v>93</v>
      </c>
      <c r="B44" s="189" t="s">
        <v>7</v>
      </c>
      <c r="C44" s="190"/>
      <c r="D44" s="334"/>
      <c r="F44" s="175">
        <v>-867650</v>
      </c>
      <c r="G44" s="225"/>
      <c r="H44" s="175">
        <f t="shared" si="2"/>
        <v>-306887</v>
      </c>
      <c r="J44" s="202"/>
      <c r="K44" s="225"/>
      <c r="L44" s="175">
        <f t="shared" si="0"/>
        <v>-1174537</v>
      </c>
      <c r="N44" s="192">
        <v>44</v>
      </c>
      <c r="P44" s="175">
        <v>-1174537</v>
      </c>
      <c r="Q44" s="175">
        <f t="shared" si="1"/>
        <v>0</v>
      </c>
    </row>
    <row r="45" spans="1:17" s="144" customFormat="1" ht="18" customHeight="1">
      <c r="A45" s="176" t="s">
        <v>94</v>
      </c>
      <c r="B45" s="189" t="s">
        <v>8</v>
      </c>
      <c r="C45" s="190"/>
      <c r="D45" s="334"/>
      <c r="F45" s="175">
        <v>-20563395</v>
      </c>
      <c r="G45" s="225"/>
      <c r="H45" s="175">
        <f t="shared" si="2"/>
        <v>707076</v>
      </c>
      <c r="J45" s="202"/>
      <c r="K45" s="225"/>
      <c r="L45" s="175">
        <f t="shared" si="0"/>
        <v>-19856319</v>
      </c>
      <c r="N45" s="192">
        <v>45</v>
      </c>
      <c r="P45" s="175">
        <v>-19856319</v>
      </c>
      <c r="Q45" s="175">
        <f t="shared" si="1"/>
        <v>0</v>
      </c>
    </row>
    <row r="46" spans="1:17" s="144" customFormat="1" ht="18" customHeight="1">
      <c r="A46" s="223" t="s">
        <v>107</v>
      </c>
      <c r="B46" s="189"/>
      <c r="C46" s="190"/>
      <c r="D46" s="220" t="s">
        <v>0</v>
      </c>
      <c r="F46" s="175"/>
      <c r="G46" s="225"/>
      <c r="H46" s="175"/>
      <c r="J46" s="202"/>
      <c r="K46" s="225"/>
      <c r="L46" s="175"/>
      <c r="N46" s="195">
        <v>46</v>
      </c>
      <c r="P46" s="175">
        <v>0</v>
      </c>
      <c r="Q46" s="175">
        <f t="shared" si="1"/>
        <v>0</v>
      </c>
    </row>
    <row r="47" spans="1:17" s="144" customFormat="1" ht="18" customHeight="1" thickBot="1">
      <c r="A47" s="203" t="s">
        <v>190</v>
      </c>
      <c r="B47" s="204" t="s">
        <v>9</v>
      </c>
      <c r="C47" s="205"/>
      <c r="D47" s="206" t="s">
        <v>0</v>
      </c>
      <c r="F47" s="207">
        <v>-907751508</v>
      </c>
      <c r="G47" s="227"/>
      <c r="H47" s="207"/>
      <c r="J47" s="207">
        <f>-SUM(J6:J26)</f>
        <v>-79072184</v>
      </c>
      <c r="K47" s="207">
        <f>-SUM(K29:K32)</f>
        <v>342778485</v>
      </c>
      <c r="L47" s="270">
        <f t="shared" si="0"/>
        <v>-644045207</v>
      </c>
      <c r="N47" s="208">
        <v>47</v>
      </c>
      <c r="P47" s="207">
        <f>-986823692+342778485</f>
        <v>-644045207</v>
      </c>
      <c r="Q47" s="207">
        <f t="shared" si="1"/>
        <v>0</v>
      </c>
    </row>
    <row r="48" spans="1:17" s="144" customFormat="1" ht="18" customHeight="1" thickTop="1">
      <c r="A48" s="209" t="s">
        <v>258</v>
      </c>
      <c r="B48" s="210" t="s">
        <v>216</v>
      </c>
      <c r="C48" s="207">
        <f>ROUND(SUM(C26:C47),0)</f>
        <v>0</v>
      </c>
      <c r="D48" s="207">
        <f>ROUND(SUM(D26:D47),0)</f>
        <v>0</v>
      </c>
      <c r="F48" s="207">
        <f>ROUND(SUM(F26:F47),0)</f>
        <v>0</v>
      </c>
      <c r="G48" s="207">
        <f>ROUND(SUM(G26:G47),0)</f>
        <v>0</v>
      </c>
      <c r="H48" s="207">
        <f>ROUND(SUM(H26:H47),0)</f>
        <v>0</v>
      </c>
      <c r="J48" s="207">
        <f>ROUND(SUM(J26:J47),0)</f>
        <v>0</v>
      </c>
      <c r="K48" s="207">
        <f>ROUND(SUM(K26:K47),0)</f>
        <v>0</v>
      </c>
      <c r="L48" s="207">
        <f>ROUND(SUM(L26:L47),0)</f>
        <v>0</v>
      </c>
      <c r="N48" s="146">
        <v>48</v>
      </c>
      <c r="P48" s="207">
        <f>ROUND(SUM(P27:P47),0)</f>
        <v>0</v>
      </c>
      <c r="Q48" s="207">
        <f>ROUND(SUM(Q27:Q47),0)</f>
        <v>0</v>
      </c>
    </row>
    <row r="49" spans="1:23" s="211" customFormat="1" ht="18" customHeight="1">
      <c r="A49" s="141" t="s">
        <v>0</v>
      </c>
      <c r="C49" s="144"/>
      <c r="D49" s="144"/>
      <c r="E49" s="144"/>
      <c r="F49" s="144"/>
      <c r="G49" s="144"/>
      <c r="H49" s="144"/>
      <c r="I49" s="144"/>
      <c r="J49" s="144"/>
      <c r="K49" s="144"/>
      <c r="L49" s="144"/>
      <c r="M49" s="144"/>
      <c r="N49" s="212"/>
      <c r="O49" s="144"/>
      <c r="P49" s="144"/>
      <c r="Q49" s="144"/>
      <c r="R49" s="144"/>
      <c r="S49" s="144"/>
      <c r="T49" s="147"/>
      <c r="U49" s="147"/>
      <c r="V49" s="147"/>
      <c r="W49" s="147"/>
    </row>
    <row r="50" spans="1:23" ht="18" customHeight="1">
      <c r="A50" s="141" t="s">
        <v>0</v>
      </c>
    </row>
    <row r="51" spans="1:23" ht="18" customHeight="1">
      <c r="A51" s="141" t="s">
        <v>0</v>
      </c>
    </row>
  </sheetData>
  <mergeCells count="10">
    <mergeCell ref="G36:G37"/>
    <mergeCell ref="A3:A4"/>
    <mergeCell ref="L6:L7"/>
    <mergeCell ref="C6:C25"/>
    <mergeCell ref="D29:D45"/>
    <mergeCell ref="K36:K37"/>
    <mergeCell ref="G6:G25"/>
    <mergeCell ref="D6:D25"/>
    <mergeCell ref="K6:K25"/>
    <mergeCell ref="H6:H25"/>
  </mergeCells>
  <conditionalFormatting sqref="C1:Q1048576">
    <cfRule type="cellIs" dxfId="12" priority="1" operator="equal">
      <formula>0</formula>
    </cfRule>
    <cfRule type="cellIs" dxfId="11" priority="2" operator="lessThan">
      <formula>0</formula>
    </cfRule>
  </conditionalFormatting>
  <printOptions horizontalCentered="1"/>
  <pageMargins left="0.25" right="0.25" top="0.25" bottom="0.25" header="0.3" footer="0.3"/>
  <pageSetup scale="71" orientation="landscape" horizontalDpi="0" verticalDpi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DE53AE-992B-0B4E-AA12-AF6E37D798CB}">
  <dimension ref="A1:W51"/>
  <sheetViews>
    <sheetView zoomScaleNormal="100" workbookViewId="0">
      <pane ySplit="5" topLeftCell="A6" activePane="bottomLeft" state="frozen"/>
      <selection activeCell="I4" sqref="I4"/>
      <selection pane="bottomLeft"/>
    </sheetView>
  </sheetViews>
  <sheetFormatPr baseColWidth="10" defaultColWidth="14" defaultRowHeight="18" customHeight="1"/>
  <cols>
    <col min="1" max="1" width="55.33203125" style="141" customWidth="1"/>
    <col min="2" max="2" width="5.5" style="211" customWidth="1"/>
    <col min="3" max="3" width="12.5" style="144" bestFit="1" customWidth="1"/>
    <col min="4" max="4" width="13.6640625" style="144" bestFit="1" customWidth="1"/>
    <col min="5" max="5" width="3" style="144" customWidth="1"/>
    <col min="6" max="7" width="12.5" style="144" customWidth="1"/>
    <col min="8" max="8" width="12.83203125" style="144" customWidth="1"/>
    <col min="9" max="9" width="3" style="144" customWidth="1"/>
    <col min="10" max="10" width="13.5" style="144" bestFit="1" customWidth="1"/>
    <col min="11" max="11" width="13.5" style="144" customWidth="1"/>
    <col min="12" max="12" width="15.1640625" style="144" customWidth="1"/>
    <col min="13" max="13" width="1.1640625" style="144" customWidth="1"/>
    <col min="14" max="14" width="3.1640625" style="212" bestFit="1" customWidth="1"/>
    <col min="15" max="15" width="1.6640625" style="144" bestFit="1" customWidth="1"/>
    <col min="16" max="17" width="14" style="144" customWidth="1"/>
    <col min="18" max="19" width="14" style="144"/>
    <col min="20" max="16384" width="14" style="147"/>
  </cols>
  <sheetData>
    <row r="1" spans="1:23" ht="17" customHeight="1">
      <c r="A1" s="141" t="s">
        <v>37</v>
      </c>
      <c r="B1" s="142" t="s">
        <v>44</v>
      </c>
      <c r="C1" s="142" t="s">
        <v>49</v>
      </c>
      <c r="D1" s="143" t="s">
        <v>45</v>
      </c>
      <c r="F1" s="143" t="s">
        <v>47</v>
      </c>
      <c r="G1" s="145" t="s">
        <v>244</v>
      </c>
      <c r="H1" s="145" t="s">
        <v>245</v>
      </c>
      <c r="J1" s="143" t="s">
        <v>246</v>
      </c>
      <c r="K1" s="143" t="s">
        <v>247</v>
      </c>
      <c r="L1" s="143" t="s">
        <v>248</v>
      </c>
      <c r="N1" s="146">
        <v>1</v>
      </c>
      <c r="O1" s="144" t="s">
        <v>0</v>
      </c>
    </row>
    <row r="2" spans="1:23" s="144" customFormat="1" ht="17" customHeight="1">
      <c r="A2" s="141" t="s">
        <v>50</v>
      </c>
      <c r="B2" s="148" t="s">
        <v>0</v>
      </c>
      <c r="C2" s="151" t="s">
        <v>0</v>
      </c>
      <c r="D2" s="151" t="s">
        <v>0</v>
      </c>
      <c r="F2" s="228" t="s">
        <v>38</v>
      </c>
      <c r="G2" s="278" t="s">
        <v>297</v>
      </c>
      <c r="H2" s="151" t="s">
        <v>298</v>
      </c>
      <c r="J2" s="151" t="s">
        <v>13</v>
      </c>
      <c r="K2" s="149" t="s">
        <v>13</v>
      </c>
      <c r="L2" s="151" t="s">
        <v>38</v>
      </c>
      <c r="N2" s="153" t="s">
        <v>41</v>
      </c>
      <c r="T2" s="147"/>
      <c r="U2" s="147"/>
      <c r="V2" s="147"/>
      <c r="W2" s="147"/>
    </row>
    <row r="3" spans="1:23" s="144" customFormat="1" ht="17" customHeight="1">
      <c r="A3" s="359" t="s">
        <v>341</v>
      </c>
      <c r="B3" s="154" t="s">
        <v>0</v>
      </c>
      <c r="C3" s="156" t="s">
        <v>0</v>
      </c>
      <c r="D3" s="156" t="s">
        <v>0</v>
      </c>
      <c r="F3" s="229" t="s">
        <v>10</v>
      </c>
      <c r="G3" s="276" t="s">
        <v>296</v>
      </c>
      <c r="H3" s="280" t="s">
        <v>201</v>
      </c>
      <c r="J3" s="324" t="s">
        <v>390</v>
      </c>
      <c r="K3" s="155" t="s">
        <v>106</v>
      </c>
      <c r="L3" s="156" t="s">
        <v>13</v>
      </c>
      <c r="N3" s="153" t="s">
        <v>42</v>
      </c>
      <c r="Q3" s="144">
        <f>COUNTIF(C48:Q48,0)-10</f>
        <v>0</v>
      </c>
      <c r="T3" s="147"/>
      <c r="U3" s="147"/>
      <c r="V3" s="147"/>
      <c r="W3" s="147"/>
    </row>
    <row r="4" spans="1:23" s="144" customFormat="1" ht="17" customHeight="1">
      <c r="A4" s="340"/>
      <c r="B4" s="158" t="s">
        <v>0</v>
      </c>
      <c r="C4" s="213" t="s">
        <v>201</v>
      </c>
      <c r="D4" s="156" t="s">
        <v>201</v>
      </c>
      <c r="F4" s="229" t="s">
        <v>11</v>
      </c>
      <c r="G4" s="214" t="s">
        <v>78</v>
      </c>
      <c r="H4" s="213" t="s">
        <v>78</v>
      </c>
      <c r="J4" s="156" t="s">
        <v>39</v>
      </c>
      <c r="K4" s="155" t="s">
        <v>105</v>
      </c>
      <c r="L4" s="156" t="s">
        <v>11</v>
      </c>
      <c r="N4" s="153" t="s">
        <v>43</v>
      </c>
      <c r="Q4" s="144">
        <f>COUNTIF(Q27:Q48,0)-22</f>
        <v>0</v>
      </c>
      <c r="T4" s="147"/>
      <c r="U4" s="147"/>
      <c r="V4" s="147"/>
      <c r="W4" s="147"/>
    </row>
    <row r="5" spans="1:23" s="144" customFormat="1" ht="17" customHeight="1" thickBot="1">
      <c r="A5" s="162" t="s">
        <v>198</v>
      </c>
      <c r="B5" s="163" t="s">
        <v>197</v>
      </c>
      <c r="C5" s="165" t="s">
        <v>202</v>
      </c>
      <c r="D5" s="165" t="s">
        <v>202</v>
      </c>
      <c r="F5" s="230" t="s">
        <v>12</v>
      </c>
      <c r="G5" s="237" t="s">
        <v>210</v>
      </c>
      <c r="H5" s="165" t="s">
        <v>210</v>
      </c>
      <c r="J5" s="166" t="s">
        <v>40</v>
      </c>
      <c r="K5" s="164" t="s">
        <v>15</v>
      </c>
      <c r="L5" s="165" t="s">
        <v>12</v>
      </c>
      <c r="N5" s="168">
        <v>5</v>
      </c>
      <c r="Q5" s="144">
        <f>SUM(Q27:Q48)</f>
        <v>0</v>
      </c>
      <c r="T5" s="147"/>
      <c r="U5" s="147"/>
      <c r="V5" s="147"/>
      <c r="W5" s="147"/>
    </row>
    <row r="6" spans="1:23" s="144" customFormat="1" ht="18" customHeight="1" thickTop="1">
      <c r="A6" s="169" t="s">
        <v>23</v>
      </c>
      <c r="B6" s="170" t="s">
        <v>20</v>
      </c>
      <c r="C6" s="333" t="str">
        <f ca="1">"LAWRENCE GERARD BRUNN,                                          CPA (PA), MBA"&amp;"    ©"&amp;RIGHT("0"&amp;MONTH(NOW()),2)&amp;"/"&amp;RIGHT("0"&amp;DAY(NOW()),2)&amp;"/"&amp;YEAR(NOW())</f>
        <v>LAWRENCE GERARD BRUNN,                                          CPA (PA), MBA    ©11/20/2024</v>
      </c>
      <c r="D6" s="345" t="s">
        <v>203</v>
      </c>
      <c r="F6" s="171"/>
      <c r="G6" s="343" t="s">
        <v>270</v>
      </c>
      <c r="H6" s="362" t="s">
        <v>391</v>
      </c>
      <c r="J6" s="172">
        <v>1325392455</v>
      </c>
      <c r="K6" s="329" t="s">
        <v>204</v>
      </c>
      <c r="L6" s="341" t="s">
        <v>321</v>
      </c>
      <c r="N6" s="173">
        <v>6</v>
      </c>
      <c r="T6" s="147"/>
      <c r="U6" s="147"/>
      <c r="V6" s="147"/>
      <c r="W6" s="147"/>
    </row>
    <row r="7" spans="1:23" s="144" customFormat="1" ht="18" customHeight="1">
      <c r="A7" s="169" t="s">
        <v>25</v>
      </c>
      <c r="B7" s="170" t="s">
        <v>19</v>
      </c>
      <c r="C7" s="333"/>
      <c r="D7" s="345"/>
      <c r="F7" s="174"/>
      <c r="G7" s="344"/>
      <c r="H7" s="347"/>
      <c r="J7" s="175">
        <v>-609752445</v>
      </c>
      <c r="K7" s="330"/>
      <c r="L7" s="342"/>
      <c r="N7" s="173">
        <v>7</v>
      </c>
      <c r="T7" s="147"/>
      <c r="U7" s="147"/>
      <c r="V7" s="147"/>
      <c r="W7" s="147"/>
    </row>
    <row r="8" spans="1:23" s="144" customFormat="1" ht="18" customHeight="1">
      <c r="A8" s="176" t="s">
        <v>26</v>
      </c>
      <c r="B8" s="170" t="s">
        <v>19</v>
      </c>
      <c r="C8" s="333"/>
      <c r="D8" s="345"/>
      <c r="F8" s="174"/>
      <c r="G8" s="344"/>
      <c r="H8" s="347"/>
      <c r="J8" s="175">
        <v>-303717624</v>
      </c>
      <c r="K8" s="330"/>
      <c r="L8" s="231" t="s">
        <v>291</v>
      </c>
      <c r="N8" s="173">
        <v>8</v>
      </c>
      <c r="T8" s="147"/>
      <c r="U8" s="147"/>
      <c r="V8" s="147"/>
      <c r="W8" s="147"/>
    </row>
    <row r="9" spans="1:23" s="144" customFormat="1" ht="18" customHeight="1">
      <c r="A9" s="176" t="s">
        <v>27</v>
      </c>
      <c r="B9" s="170" t="s">
        <v>19</v>
      </c>
      <c r="C9" s="333"/>
      <c r="D9" s="345"/>
      <c r="F9" s="174"/>
      <c r="G9" s="344"/>
      <c r="H9" s="347"/>
      <c r="J9" s="175">
        <v>-124695710</v>
      </c>
      <c r="K9" s="330"/>
      <c r="L9" s="232" t="s">
        <v>292</v>
      </c>
      <c r="N9" s="173">
        <v>9</v>
      </c>
      <c r="R9" s="178"/>
      <c r="T9" s="147"/>
      <c r="U9" s="147"/>
      <c r="V9" s="147"/>
      <c r="W9" s="147"/>
    </row>
    <row r="10" spans="1:23" s="144" customFormat="1" ht="18" customHeight="1">
      <c r="A10" s="176" t="s">
        <v>28</v>
      </c>
      <c r="B10" s="170" t="s">
        <v>19</v>
      </c>
      <c r="C10" s="333"/>
      <c r="D10" s="345"/>
      <c r="F10" s="174"/>
      <c r="G10" s="344"/>
      <c r="H10" s="347"/>
      <c r="J10" s="175">
        <v>-26288664</v>
      </c>
      <c r="K10" s="330"/>
      <c r="L10" s="232" t="s">
        <v>313</v>
      </c>
      <c r="N10" s="173">
        <v>10</v>
      </c>
      <c r="R10" s="178"/>
      <c r="T10" s="147"/>
      <c r="U10" s="147"/>
      <c r="V10" s="147"/>
      <c r="W10" s="147"/>
    </row>
    <row r="11" spans="1:23" s="144" customFormat="1" ht="18" customHeight="1">
      <c r="A11" s="176" t="s">
        <v>29</v>
      </c>
      <c r="B11" s="170" t="s">
        <v>19</v>
      </c>
      <c r="C11" s="333"/>
      <c r="D11" s="345"/>
      <c r="E11" s="179"/>
      <c r="F11" s="174"/>
      <c r="G11" s="344"/>
      <c r="H11" s="347"/>
      <c r="I11" s="179"/>
      <c r="J11" s="175">
        <v>-30734031</v>
      </c>
      <c r="K11" s="330"/>
      <c r="L11" s="232" t="s">
        <v>314</v>
      </c>
      <c r="M11" s="179"/>
      <c r="N11" s="173">
        <v>11</v>
      </c>
      <c r="O11" s="179"/>
      <c r="R11" s="178"/>
      <c r="T11" s="147"/>
      <c r="U11" s="147"/>
      <c r="V11" s="147"/>
      <c r="W11" s="147"/>
    </row>
    <row r="12" spans="1:23" s="144" customFormat="1" ht="18" customHeight="1">
      <c r="A12" s="176" t="s">
        <v>34</v>
      </c>
      <c r="B12" s="170" t="s">
        <v>19</v>
      </c>
      <c r="C12" s="333"/>
      <c r="D12" s="345"/>
      <c r="E12" s="179"/>
      <c r="F12" s="174"/>
      <c r="G12" s="344"/>
      <c r="H12" s="347"/>
      <c r="I12" s="179"/>
      <c r="J12" s="175">
        <v>-64277637</v>
      </c>
      <c r="K12" s="330"/>
      <c r="L12" s="225"/>
      <c r="M12" s="179"/>
      <c r="N12" s="173">
        <v>12</v>
      </c>
      <c r="O12" s="179"/>
      <c r="T12" s="147"/>
      <c r="U12" s="147"/>
      <c r="V12" s="147"/>
      <c r="W12" s="147"/>
    </row>
    <row r="13" spans="1:23" s="144" customFormat="1" ht="18" customHeight="1">
      <c r="A13" s="176" t="s">
        <v>30</v>
      </c>
      <c r="B13" s="170" t="s">
        <v>19</v>
      </c>
      <c r="C13" s="333"/>
      <c r="D13" s="345"/>
      <c r="F13" s="174"/>
      <c r="G13" s="344"/>
      <c r="H13" s="347"/>
      <c r="J13" s="175">
        <v>-37735070</v>
      </c>
      <c r="K13" s="330"/>
      <c r="L13" s="225"/>
      <c r="N13" s="173">
        <v>13</v>
      </c>
      <c r="T13" s="147"/>
      <c r="U13" s="147"/>
      <c r="V13" s="147"/>
      <c r="W13" s="147"/>
    </row>
    <row r="14" spans="1:23" s="144" customFormat="1" ht="18" customHeight="1">
      <c r="A14" s="176" t="s">
        <v>35</v>
      </c>
      <c r="B14" s="170" t="s">
        <v>19</v>
      </c>
      <c r="C14" s="333"/>
      <c r="D14" s="345"/>
      <c r="F14" s="174"/>
      <c r="G14" s="344"/>
      <c r="H14" s="347"/>
      <c r="J14" s="175">
        <v>-12851412</v>
      </c>
      <c r="K14" s="330"/>
      <c r="L14" s="224"/>
      <c r="N14" s="173">
        <v>14</v>
      </c>
      <c r="T14" s="147"/>
      <c r="U14" s="147"/>
      <c r="V14" s="147"/>
      <c r="W14" s="147"/>
    </row>
    <row r="15" spans="1:23" s="144" customFormat="1" ht="18" customHeight="1">
      <c r="A15" s="176" t="s">
        <v>31</v>
      </c>
      <c r="B15" s="170" t="s">
        <v>19</v>
      </c>
      <c r="C15" s="333"/>
      <c r="D15" s="345"/>
      <c r="F15" s="174"/>
      <c r="G15" s="344"/>
      <c r="H15" s="347"/>
      <c r="J15" s="175">
        <v>-101770767</v>
      </c>
      <c r="K15" s="330"/>
      <c r="L15" s="224" t="s">
        <v>319</v>
      </c>
      <c r="N15" s="173">
        <v>15</v>
      </c>
      <c r="T15" s="147"/>
      <c r="U15" s="147"/>
      <c r="V15" s="147"/>
      <c r="W15" s="147"/>
    </row>
    <row r="16" spans="1:23" s="144" customFormat="1" ht="18" customHeight="1">
      <c r="A16" s="176" t="s">
        <v>32</v>
      </c>
      <c r="B16" s="170" t="s">
        <v>17</v>
      </c>
      <c r="C16" s="333"/>
      <c r="D16" s="345"/>
      <c r="F16" s="174"/>
      <c r="G16" s="344"/>
      <c r="H16" s="347"/>
      <c r="J16" s="175">
        <v>45645609</v>
      </c>
      <c r="K16" s="330"/>
      <c r="L16" s="224" t="s">
        <v>305</v>
      </c>
      <c r="N16" s="173">
        <v>16</v>
      </c>
      <c r="T16" s="147"/>
      <c r="U16" s="147"/>
      <c r="V16" s="147"/>
      <c r="W16" s="147"/>
    </row>
    <row r="17" spans="1:23" s="144" customFormat="1" ht="18" customHeight="1">
      <c r="A17" s="176" t="s">
        <v>16</v>
      </c>
      <c r="B17" s="170" t="s">
        <v>17</v>
      </c>
      <c r="C17" s="333"/>
      <c r="D17" s="345"/>
      <c r="F17" s="174"/>
      <c r="G17" s="344"/>
      <c r="H17" s="347"/>
      <c r="J17" s="175">
        <v>11327598</v>
      </c>
      <c r="K17" s="330"/>
      <c r="L17" s="224" t="s">
        <v>250</v>
      </c>
      <c r="N17" s="173">
        <v>17</v>
      </c>
      <c r="T17" s="147"/>
      <c r="U17" s="147"/>
      <c r="V17" s="147"/>
      <c r="W17" s="147"/>
    </row>
    <row r="18" spans="1:23" s="144" customFormat="1" ht="18" customHeight="1">
      <c r="A18" s="176" t="s">
        <v>33</v>
      </c>
      <c r="B18" s="170" t="s">
        <v>17</v>
      </c>
      <c r="C18" s="333"/>
      <c r="D18" s="345"/>
      <c r="F18" s="174"/>
      <c r="G18" s="344"/>
      <c r="H18" s="347"/>
      <c r="J18" s="175">
        <v>-4173291</v>
      </c>
      <c r="K18" s="330"/>
      <c r="L18" s="224" t="s">
        <v>288</v>
      </c>
      <c r="N18" s="173">
        <v>18</v>
      </c>
      <c r="T18" s="147"/>
      <c r="U18" s="147"/>
      <c r="V18" s="147"/>
      <c r="W18" s="147"/>
    </row>
    <row r="19" spans="1:23" s="144" customFormat="1" ht="18" customHeight="1">
      <c r="A19" s="176" t="s">
        <v>52</v>
      </c>
      <c r="B19" s="170" t="s">
        <v>17</v>
      </c>
      <c r="C19" s="333"/>
      <c r="D19" s="345"/>
      <c r="F19" s="174"/>
      <c r="G19" s="344"/>
      <c r="H19" s="347"/>
      <c r="J19" s="175">
        <v>3294200</v>
      </c>
      <c r="K19" s="330"/>
      <c r="L19" s="224"/>
      <c r="N19" s="173">
        <v>19</v>
      </c>
      <c r="T19" s="147"/>
      <c r="U19" s="147"/>
      <c r="V19" s="147"/>
      <c r="W19" s="147"/>
    </row>
    <row r="20" spans="1:23" s="144" customFormat="1" ht="18" customHeight="1">
      <c r="A20" s="176" t="s">
        <v>89</v>
      </c>
      <c r="B20" s="170" t="s">
        <v>17</v>
      </c>
      <c r="C20" s="333"/>
      <c r="D20" s="345"/>
      <c r="F20" s="174"/>
      <c r="G20" s="344"/>
      <c r="H20" s="347"/>
      <c r="J20" s="175">
        <v>8564140</v>
      </c>
      <c r="K20" s="330"/>
      <c r="L20" s="224"/>
      <c r="N20" s="173">
        <v>20</v>
      </c>
      <c r="T20" s="147"/>
      <c r="U20" s="147"/>
      <c r="V20" s="147"/>
      <c r="W20" s="147"/>
    </row>
    <row r="21" spans="1:23" s="144" customFormat="1" ht="18" customHeight="1">
      <c r="A21" s="176" t="s">
        <v>52</v>
      </c>
      <c r="B21" s="170" t="s">
        <v>17</v>
      </c>
      <c r="C21" s="333"/>
      <c r="D21" s="345"/>
      <c r="F21" s="174"/>
      <c r="G21" s="344"/>
      <c r="H21" s="347"/>
      <c r="J21" s="175">
        <v>-3294200</v>
      </c>
      <c r="K21" s="330"/>
      <c r="L21" s="224"/>
      <c r="N21" s="173">
        <v>21</v>
      </c>
      <c r="T21" s="147"/>
      <c r="U21" s="147"/>
      <c r="V21" s="147"/>
      <c r="W21" s="147"/>
    </row>
    <row r="22" spans="1:23" s="144" customFormat="1" ht="18" customHeight="1">
      <c r="A22" s="176" t="s">
        <v>53</v>
      </c>
      <c r="B22" s="170" t="s">
        <v>17</v>
      </c>
      <c r="C22" s="333"/>
      <c r="D22" s="345"/>
      <c r="F22" s="174"/>
      <c r="G22" s="344"/>
      <c r="H22" s="347"/>
      <c r="J22" s="175">
        <v>-1587595</v>
      </c>
      <c r="K22" s="330"/>
      <c r="L22" s="233" t="s">
        <v>329</v>
      </c>
      <c r="N22" s="173">
        <v>22</v>
      </c>
      <c r="T22" s="147"/>
      <c r="U22" s="147"/>
      <c r="V22" s="147"/>
      <c r="W22" s="147"/>
    </row>
    <row r="23" spans="1:23" s="144" customFormat="1" ht="18" customHeight="1">
      <c r="A23" s="176" t="s">
        <v>18</v>
      </c>
      <c r="B23" s="170" t="s">
        <v>17</v>
      </c>
      <c r="C23" s="333"/>
      <c r="D23" s="345"/>
      <c r="F23" s="174"/>
      <c r="G23" s="344"/>
      <c r="H23" s="347"/>
      <c r="J23" s="175">
        <v>4165234</v>
      </c>
      <c r="K23" s="330"/>
      <c r="L23" s="233" t="s">
        <v>330</v>
      </c>
      <c r="N23" s="173">
        <v>23</v>
      </c>
      <c r="T23" s="147"/>
      <c r="U23" s="147"/>
      <c r="V23" s="147"/>
      <c r="W23" s="147"/>
    </row>
    <row r="24" spans="1:23" s="144" customFormat="1" ht="18" customHeight="1">
      <c r="A24" s="176" t="s">
        <v>88</v>
      </c>
      <c r="B24" s="170" t="s">
        <v>17</v>
      </c>
      <c r="C24" s="333"/>
      <c r="D24" s="345"/>
      <c r="F24" s="174"/>
      <c r="G24" s="344"/>
      <c r="H24" s="347"/>
      <c r="J24" s="175">
        <v>25000</v>
      </c>
      <c r="K24" s="330"/>
      <c r="L24" s="233" t="s">
        <v>331</v>
      </c>
      <c r="N24" s="173">
        <v>24</v>
      </c>
    </row>
    <row r="25" spans="1:23" s="144" customFormat="1" ht="18" customHeight="1">
      <c r="A25" s="176" t="s">
        <v>54</v>
      </c>
      <c r="B25" s="170" t="s">
        <v>17</v>
      </c>
      <c r="C25" s="333"/>
      <c r="D25" s="345"/>
      <c r="F25" s="174"/>
      <c r="G25" s="344"/>
      <c r="H25" s="347"/>
      <c r="J25" s="175">
        <v>1536394</v>
      </c>
      <c r="K25" s="330"/>
      <c r="L25" s="233" t="s">
        <v>328</v>
      </c>
      <c r="N25" s="188">
        <v>25</v>
      </c>
      <c r="P25" s="151" t="s">
        <v>84</v>
      </c>
      <c r="Q25" s="151" t="s">
        <v>86</v>
      </c>
    </row>
    <row r="26" spans="1:23" s="144" customFormat="1" ht="18" customHeight="1" thickBot="1">
      <c r="A26" s="180" t="s">
        <v>97</v>
      </c>
      <c r="B26" s="181" t="s">
        <v>22</v>
      </c>
      <c r="C26" s="182" t="s">
        <v>0</v>
      </c>
      <c r="D26" s="183" t="s">
        <v>0</v>
      </c>
      <c r="E26" s="184"/>
      <c r="F26" s="182" t="s">
        <v>0</v>
      </c>
      <c r="G26" s="185" t="s">
        <v>0</v>
      </c>
      <c r="H26" s="186" t="s">
        <v>0</v>
      </c>
      <c r="J26" s="187" t="s">
        <v>0</v>
      </c>
      <c r="K26" s="187" t="s">
        <v>0</v>
      </c>
      <c r="L26" s="187" t="s">
        <v>0</v>
      </c>
      <c r="N26" s="312">
        <v>26</v>
      </c>
      <c r="P26" s="165" t="s">
        <v>85</v>
      </c>
      <c r="Q26" s="165" t="s">
        <v>87</v>
      </c>
    </row>
    <row r="27" spans="1:23" s="144" customFormat="1" ht="18" customHeight="1" thickTop="1">
      <c r="A27" s="176" t="s">
        <v>14</v>
      </c>
      <c r="B27" s="189" t="s">
        <v>1</v>
      </c>
      <c r="C27" s="190"/>
      <c r="D27" s="191" t="s">
        <v>0</v>
      </c>
      <c r="F27" s="175">
        <f>-SUM(F29:F47)</f>
        <v>129320545</v>
      </c>
      <c r="G27" s="175">
        <f>-SUM(G29:G45)</f>
        <v>-363815618</v>
      </c>
      <c r="H27" s="175">
        <f>-SUM(H29:H47)</f>
        <v>-89602610</v>
      </c>
      <c r="J27" s="172">
        <f>SUM(J6:J26)</f>
        <v>79072184</v>
      </c>
      <c r="K27" s="234">
        <f>-SUM(P29:P32)</f>
        <v>342778485</v>
      </c>
      <c r="L27" s="172">
        <f t="shared" ref="L27:L47" si="0">SUM(F27:K27)</f>
        <v>97752986</v>
      </c>
      <c r="N27" s="192">
        <v>27</v>
      </c>
      <c r="P27" s="172">
        <v>97752986</v>
      </c>
      <c r="Q27" s="172">
        <f t="shared" ref="Q27:Q47" si="1">ROUND(L27-P27,0)</f>
        <v>0</v>
      </c>
    </row>
    <row r="28" spans="1:23" s="144" customFormat="1" ht="18" customHeight="1">
      <c r="A28" s="223" t="s">
        <v>107</v>
      </c>
      <c r="B28" s="189"/>
      <c r="C28" s="190"/>
      <c r="D28" s="220" t="s">
        <v>0</v>
      </c>
      <c r="F28" s="175"/>
      <c r="G28" s="175"/>
      <c r="H28" s="175"/>
      <c r="J28" s="202"/>
      <c r="K28" s="202"/>
      <c r="L28" s="202"/>
      <c r="N28" s="195">
        <v>28</v>
      </c>
      <c r="P28" s="175">
        <v>0</v>
      </c>
      <c r="Q28" s="175">
        <f t="shared" si="1"/>
        <v>0</v>
      </c>
    </row>
    <row r="29" spans="1:23" s="144" customFormat="1" ht="18" customHeight="1">
      <c r="A29" s="196" t="s">
        <v>101</v>
      </c>
      <c r="B29" s="197" t="s">
        <v>7</v>
      </c>
      <c r="C29" s="198" t="s">
        <v>0</v>
      </c>
      <c r="D29" s="353" t="s">
        <v>272</v>
      </c>
      <c r="E29" s="184"/>
      <c r="F29" s="200">
        <v>-110319237</v>
      </c>
      <c r="G29" s="200">
        <f>-F29</f>
        <v>110319237</v>
      </c>
      <c r="H29" s="200" t="s">
        <v>334</v>
      </c>
      <c r="I29" s="184"/>
      <c r="J29" s="201" t="s">
        <v>0</v>
      </c>
      <c r="K29" s="200">
        <f>P29</f>
        <v>-105501334</v>
      </c>
      <c r="L29" s="200">
        <f>SUM(F29:K29)+0.000001</f>
        <v>-105501333.999999</v>
      </c>
      <c r="N29" s="192">
        <v>29</v>
      </c>
      <c r="P29" s="200">
        <v>-105501334</v>
      </c>
      <c r="Q29" s="175">
        <f t="shared" si="1"/>
        <v>0</v>
      </c>
    </row>
    <row r="30" spans="1:23" s="144" customFormat="1" ht="18" customHeight="1">
      <c r="A30" s="196" t="s">
        <v>102</v>
      </c>
      <c r="B30" s="197" t="s">
        <v>7</v>
      </c>
      <c r="C30" s="198" t="s">
        <v>0</v>
      </c>
      <c r="D30" s="334"/>
      <c r="E30" s="184"/>
      <c r="F30" s="200">
        <v>-119583521</v>
      </c>
      <c r="G30" s="200">
        <f>-F30</f>
        <v>119583521</v>
      </c>
      <c r="H30" s="200" t="s">
        <v>334</v>
      </c>
      <c r="I30" s="184"/>
      <c r="J30" s="201" t="s">
        <v>0</v>
      </c>
      <c r="K30" s="200">
        <f>P30</f>
        <v>-126418162</v>
      </c>
      <c r="L30" s="200">
        <f>SUM(F30:K30)+0.000001</f>
        <v>-126418161.999999</v>
      </c>
      <c r="N30" s="192">
        <v>30</v>
      </c>
      <c r="P30" s="200">
        <v>-126418162</v>
      </c>
      <c r="Q30" s="175">
        <f t="shared" si="1"/>
        <v>0</v>
      </c>
    </row>
    <row r="31" spans="1:23" s="144" customFormat="1" ht="18" customHeight="1">
      <c r="A31" s="196" t="s">
        <v>103</v>
      </c>
      <c r="B31" s="197" t="s">
        <v>7</v>
      </c>
      <c r="C31" s="198" t="s">
        <v>0</v>
      </c>
      <c r="D31" s="334"/>
      <c r="E31" s="184"/>
      <c r="F31" s="200">
        <v>-58927767</v>
      </c>
      <c r="G31" s="200">
        <f>-F31</f>
        <v>58927767</v>
      </c>
      <c r="H31" s="200" t="s">
        <v>334</v>
      </c>
      <c r="I31" s="184"/>
      <c r="J31" s="201" t="s">
        <v>0</v>
      </c>
      <c r="K31" s="200">
        <f>P31</f>
        <v>-36871840</v>
      </c>
      <c r="L31" s="200">
        <f>SUM(F31:K31)+0.000001</f>
        <v>-36871839.999999002</v>
      </c>
      <c r="N31" s="192">
        <v>31</v>
      </c>
      <c r="P31" s="200">
        <v>-36871840</v>
      </c>
      <c r="Q31" s="175">
        <f t="shared" si="1"/>
        <v>0</v>
      </c>
    </row>
    <row r="32" spans="1:23" s="144" customFormat="1" ht="18" customHeight="1">
      <c r="A32" s="196" t="s">
        <v>95</v>
      </c>
      <c r="B32" s="197" t="s">
        <v>8</v>
      </c>
      <c r="C32" s="198" t="s">
        <v>0</v>
      </c>
      <c r="D32" s="334"/>
      <c r="E32" s="184"/>
      <c r="F32" s="200">
        <v>-74985093</v>
      </c>
      <c r="G32" s="200">
        <f>-F32</f>
        <v>74985093</v>
      </c>
      <c r="H32" s="200" t="s">
        <v>334</v>
      </c>
      <c r="I32" s="184"/>
      <c r="J32" s="201" t="s">
        <v>0</v>
      </c>
      <c r="K32" s="200">
        <f>P32</f>
        <v>-73987149</v>
      </c>
      <c r="L32" s="200">
        <f>SUM(F32:K32)+0.000001</f>
        <v>-73987148.999999002</v>
      </c>
      <c r="N32" s="192">
        <v>32</v>
      </c>
      <c r="P32" s="200">
        <v>-73987149</v>
      </c>
      <c r="Q32" s="175">
        <f>ROUND(L32-P32,0)</f>
        <v>0</v>
      </c>
    </row>
    <row r="33" spans="1:17" s="144" customFormat="1" ht="18" customHeight="1">
      <c r="A33" s="176" t="s">
        <v>100</v>
      </c>
      <c r="B33" s="189" t="s">
        <v>1</v>
      </c>
      <c r="C33" s="190"/>
      <c r="D33" s="334"/>
      <c r="F33" s="175">
        <v>126713524</v>
      </c>
      <c r="G33" s="175"/>
      <c r="H33" s="175">
        <f t="shared" ref="H33:H45" si="2">P33-F33</f>
        <v>18216629</v>
      </c>
      <c r="J33" s="202" t="s">
        <v>0</v>
      </c>
      <c r="K33" s="175"/>
      <c r="L33" s="175">
        <f>SUM(F33:K33)+0.000001</f>
        <v>144930153.00000101</v>
      </c>
      <c r="N33" s="192">
        <v>33</v>
      </c>
      <c r="P33" s="175">
        <v>144930153</v>
      </c>
      <c r="Q33" s="175">
        <f>ROUND(L33-P33,0)</f>
        <v>0</v>
      </c>
    </row>
    <row r="34" spans="1:17" s="144" customFormat="1" ht="18" customHeight="1">
      <c r="A34" s="176" t="s">
        <v>2</v>
      </c>
      <c r="B34" s="189" t="s">
        <v>1</v>
      </c>
      <c r="C34" s="190"/>
      <c r="D34" s="334"/>
      <c r="F34" s="175">
        <v>99030</v>
      </c>
      <c r="G34" s="175"/>
      <c r="H34" s="175">
        <f t="shared" si="2"/>
        <v>5038424</v>
      </c>
      <c r="J34" s="202"/>
      <c r="K34" s="175"/>
      <c r="L34" s="175">
        <f t="shared" si="0"/>
        <v>5137454</v>
      </c>
      <c r="N34" s="192">
        <v>34</v>
      </c>
      <c r="P34" s="175">
        <v>5137454</v>
      </c>
      <c r="Q34" s="175">
        <f t="shared" si="1"/>
        <v>0</v>
      </c>
    </row>
    <row r="35" spans="1:17" s="144" customFormat="1" ht="18" customHeight="1">
      <c r="A35" s="176" t="s">
        <v>90</v>
      </c>
      <c r="B35" s="189" t="s">
        <v>1</v>
      </c>
      <c r="C35" s="190"/>
      <c r="D35" s="334"/>
      <c r="F35" s="175">
        <v>4585787</v>
      </c>
      <c r="G35" s="175"/>
      <c r="H35" s="175">
        <f t="shared" si="2"/>
        <v>24403</v>
      </c>
      <c r="J35" s="202"/>
      <c r="K35" s="175"/>
      <c r="L35" s="175">
        <f t="shared" si="0"/>
        <v>4610190</v>
      </c>
      <c r="N35" s="192">
        <v>35</v>
      </c>
      <c r="P35" s="175">
        <v>4610190</v>
      </c>
      <c r="Q35" s="175">
        <f t="shared" si="1"/>
        <v>0</v>
      </c>
    </row>
    <row r="36" spans="1:17" s="144" customFormat="1" ht="18" customHeight="1">
      <c r="A36" s="176" t="s">
        <v>3</v>
      </c>
      <c r="B36" s="189" t="s">
        <v>1</v>
      </c>
      <c r="C36" s="190"/>
      <c r="D36" s="334"/>
      <c r="F36" s="175">
        <v>26762117</v>
      </c>
      <c r="G36" s="175"/>
      <c r="H36" s="175">
        <f t="shared" si="2"/>
        <v>-855989</v>
      </c>
      <c r="J36" s="202"/>
      <c r="K36" s="175"/>
      <c r="L36" s="175">
        <f t="shared" si="0"/>
        <v>25906128</v>
      </c>
      <c r="N36" s="192">
        <v>36</v>
      </c>
      <c r="P36" s="175">
        <v>25906128</v>
      </c>
      <c r="Q36" s="175">
        <f t="shared" si="1"/>
        <v>0</v>
      </c>
    </row>
    <row r="37" spans="1:17" s="144" customFormat="1" ht="18" customHeight="1">
      <c r="A37" s="176" t="s">
        <v>36</v>
      </c>
      <c r="B37" s="189" t="s">
        <v>1</v>
      </c>
      <c r="C37" s="190"/>
      <c r="D37" s="334"/>
      <c r="F37" s="175">
        <v>66337512</v>
      </c>
      <c r="G37" s="175"/>
      <c r="H37" s="175">
        <f t="shared" si="2"/>
        <v>-74952</v>
      </c>
      <c r="J37" s="202"/>
      <c r="K37" s="175"/>
      <c r="L37" s="175">
        <f t="shared" si="0"/>
        <v>66262560</v>
      </c>
      <c r="N37" s="192">
        <v>37</v>
      </c>
      <c r="P37" s="175">
        <v>66262560</v>
      </c>
      <c r="Q37" s="175">
        <f t="shared" si="1"/>
        <v>0</v>
      </c>
    </row>
    <row r="38" spans="1:17" s="144" customFormat="1" ht="18" customHeight="1">
      <c r="A38" s="176" t="s">
        <v>96</v>
      </c>
      <c r="B38" s="189" t="s">
        <v>4</v>
      </c>
      <c r="C38" s="190"/>
      <c r="D38" s="334"/>
      <c r="F38" s="175">
        <v>745368255</v>
      </c>
      <c r="G38" s="175"/>
      <c r="H38" s="175">
        <f t="shared" si="2"/>
        <v>41760662</v>
      </c>
      <c r="J38" s="202"/>
      <c r="K38" s="175"/>
      <c r="L38" s="175">
        <f t="shared" si="0"/>
        <v>787128917</v>
      </c>
      <c r="N38" s="192">
        <v>38</v>
      </c>
      <c r="P38" s="175">
        <v>787128917</v>
      </c>
      <c r="Q38" s="175">
        <f t="shared" si="1"/>
        <v>0</v>
      </c>
    </row>
    <row r="39" spans="1:17" s="144" customFormat="1" ht="18" customHeight="1">
      <c r="A39" s="176" t="s">
        <v>5</v>
      </c>
      <c r="B39" s="189" t="s">
        <v>4</v>
      </c>
      <c r="C39" s="190"/>
      <c r="D39" s="334"/>
      <c r="F39" s="175">
        <v>546374339</v>
      </c>
      <c r="G39" s="175"/>
      <c r="H39" s="175">
        <f t="shared" si="2"/>
        <v>-15905767</v>
      </c>
      <c r="J39" s="202"/>
      <c r="K39" s="175"/>
      <c r="L39" s="175">
        <f t="shared" si="0"/>
        <v>530468572</v>
      </c>
      <c r="N39" s="192">
        <v>39</v>
      </c>
      <c r="P39" s="175">
        <v>530468572</v>
      </c>
      <c r="Q39" s="175">
        <f t="shared" si="1"/>
        <v>0</v>
      </c>
    </row>
    <row r="40" spans="1:17" s="144" customFormat="1" ht="18" customHeight="1">
      <c r="A40" s="176" t="s">
        <v>21</v>
      </c>
      <c r="B40" s="189" t="s">
        <v>4</v>
      </c>
      <c r="C40" s="190"/>
      <c r="D40" s="334"/>
      <c r="F40" s="175">
        <v>12171497</v>
      </c>
      <c r="G40" s="175"/>
      <c r="H40" s="175">
        <f t="shared" si="2"/>
        <v>6882437</v>
      </c>
      <c r="J40" s="202"/>
      <c r="K40" s="175"/>
      <c r="L40" s="175">
        <f t="shared" si="0"/>
        <v>19053934</v>
      </c>
      <c r="N40" s="192">
        <v>40</v>
      </c>
      <c r="P40" s="175">
        <v>19053934</v>
      </c>
      <c r="Q40" s="175">
        <f t="shared" si="1"/>
        <v>0</v>
      </c>
    </row>
    <row r="41" spans="1:17" s="144" customFormat="1" ht="18" customHeight="1">
      <c r="A41" s="176" t="s">
        <v>6</v>
      </c>
      <c r="B41" s="189" t="s">
        <v>4</v>
      </c>
      <c r="C41" s="190"/>
      <c r="D41" s="334"/>
      <c r="F41" s="175">
        <v>8675516</v>
      </c>
      <c r="G41" s="175"/>
      <c r="H41" s="175">
        <f t="shared" si="2"/>
        <v>26370103</v>
      </c>
      <c r="J41" s="202"/>
      <c r="K41" s="175"/>
      <c r="L41" s="175">
        <f t="shared" si="0"/>
        <v>35045619</v>
      </c>
      <c r="N41" s="192">
        <v>41</v>
      </c>
      <c r="P41" s="175">
        <v>35045619</v>
      </c>
      <c r="Q41" s="175">
        <f t="shared" si="1"/>
        <v>0</v>
      </c>
    </row>
    <row r="42" spans="1:17" s="144" customFormat="1" ht="18" customHeight="1">
      <c r="A42" s="176" t="s">
        <v>91</v>
      </c>
      <c r="B42" s="189" t="s">
        <v>7</v>
      </c>
      <c r="C42" s="190"/>
      <c r="D42" s="334"/>
      <c r="F42" s="175">
        <v>-7911002</v>
      </c>
      <c r="G42" s="175"/>
      <c r="H42" s="175">
        <f t="shared" si="2"/>
        <v>-191733</v>
      </c>
      <c r="J42" s="202"/>
      <c r="K42" s="175"/>
      <c r="L42" s="175">
        <f t="shared" si="0"/>
        <v>-8102735</v>
      </c>
      <c r="N42" s="192">
        <v>42</v>
      </c>
      <c r="P42" s="175">
        <v>-8102735</v>
      </c>
      <c r="Q42" s="175">
        <f t="shared" si="1"/>
        <v>0</v>
      </c>
    </row>
    <row r="43" spans="1:17" s="144" customFormat="1" ht="18" customHeight="1">
      <c r="A43" s="176" t="s">
        <v>92</v>
      </c>
      <c r="B43" s="189" t="s">
        <v>8</v>
      </c>
      <c r="C43" s="190"/>
      <c r="D43" s="334"/>
      <c r="F43" s="175">
        <v>-365498949</v>
      </c>
      <c r="G43" s="175"/>
      <c r="H43" s="175">
        <f t="shared" si="2"/>
        <v>7938204</v>
      </c>
      <c r="J43" s="202"/>
      <c r="K43" s="175"/>
      <c r="L43" s="175">
        <f t="shared" si="0"/>
        <v>-357560745</v>
      </c>
      <c r="N43" s="192">
        <v>43</v>
      </c>
      <c r="P43" s="175">
        <v>-357560745</v>
      </c>
      <c r="Q43" s="175">
        <f t="shared" si="1"/>
        <v>0</v>
      </c>
    </row>
    <row r="44" spans="1:17" s="144" customFormat="1" ht="18" customHeight="1">
      <c r="A44" s="176" t="s">
        <v>93</v>
      </c>
      <c r="B44" s="189" t="s">
        <v>7</v>
      </c>
      <c r="C44" s="190"/>
      <c r="D44" s="334"/>
      <c r="F44" s="175">
        <v>-867650</v>
      </c>
      <c r="G44" s="175"/>
      <c r="H44" s="175">
        <f t="shared" si="2"/>
        <v>-306887</v>
      </c>
      <c r="J44" s="202"/>
      <c r="K44" s="175"/>
      <c r="L44" s="175">
        <f t="shared" si="0"/>
        <v>-1174537</v>
      </c>
      <c r="N44" s="192">
        <v>44</v>
      </c>
      <c r="P44" s="175">
        <v>-1174537</v>
      </c>
      <c r="Q44" s="175">
        <f t="shared" si="1"/>
        <v>0</v>
      </c>
    </row>
    <row r="45" spans="1:17" s="144" customFormat="1" ht="18" customHeight="1">
      <c r="A45" s="176" t="s">
        <v>94</v>
      </c>
      <c r="B45" s="189" t="s">
        <v>8</v>
      </c>
      <c r="C45" s="190"/>
      <c r="D45" s="334"/>
      <c r="F45" s="175">
        <v>-20563395</v>
      </c>
      <c r="G45" s="175"/>
      <c r="H45" s="175">
        <f t="shared" si="2"/>
        <v>707076</v>
      </c>
      <c r="J45" s="202"/>
      <c r="K45" s="175"/>
      <c r="L45" s="175">
        <f t="shared" si="0"/>
        <v>-19856319</v>
      </c>
      <c r="N45" s="192">
        <v>45</v>
      </c>
      <c r="P45" s="175">
        <v>-19856319</v>
      </c>
      <c r="Q45" s="175">
        <f t="shared" si="1"/>
        <v>0</v>
      </c>
    </row>
    <row r="46" spans="1:17" s="144" customFormat="1" ht="18" customHeight="1">
      <c r="A46" s="223" t="s">
        <v>107</v>
      </c>
      <c r="B46" s="189"/>
      <c r="C46" s="190"/>
      <c r="D46" s="220" t="s">
        <v>0</v>
      </c>
      <c r="F46" s="175"/>
      <c r="G46" s="175"/>
      <c r="H46" s="175"/>
      <c r="J46" s="202"/>
      <c r="K46" s="175"/>
      <c r="L46" s="175"/>
      <c r="N46" s="195">
        <v>46</v>
      </c>
      <c r="P46" s="175">
        <v>0</v>
      </c>
      <c r="Q46" s="175">
        <f t="shared" si="1"/>
        <v>0</v>
      </c>
    </row>
    <row r="47" spans="1:17" s="144" customFormat="1" ht="18" customHeight="1" thickBot="1">
      <c r="A47" s="203" t="s">
        <v>190</v>
      </c>
      <c r="B47" s="204" t="s">
        <v>9</v>
      </c>
      <c r="C47" s="205"/>
      <c r="D47" s="206" t="s">
        <v>0</v>
      </c>
      <c r="F47" s="207">
        <v>-907751508</v>
      </c>
      <c r="G47" s="207"/>
      <c r="H47" s="207"/>
      <c r="J47" s="207">
        <f>-SUM(J6:J26)</f>
        <v>-79072184</v>
      </c>
      <c r="K47" s="207"/>
      <c r="L47" s="207">
        <f t="shared" si="0"/>
        <v>-986823692</v>
      </c>
      <c r="N47" s="208">
        <v>47</v>
      </c>
      <c r="P47" s="207">
        <v>-986823692</v>
      </c>
      <c r="Q47" s="207">
        <f t="shared" si="1"/>
        <v>0</v>
      </c>
    </row>
    <row r="48" spans="1:17" s="144" customFormat="1" ht="18" customHeight="1" thickTop="1">
      <c r="A48" s="209" t="s">
        <v>258</v>
      </c>
      <c r="B48" s="210" t="s">
        <v>216</v>
      </c>
      <c r="C48" s="207">
        <f>ROUND(SUM(C26:C47),0)</f>
        <v>0</v>
      </c>
      <c r="D48" s="207">
        <f>ROUND(SUM(D26:D47),0)</f>
        <v>0</v>
      </c>
      <c r="F48" s="207">
        <f>ROUND(SUM(F26:F47),0)</f>
        <v>0</v>
      </c>
      <c r="G48" s="207">
        <f>ROUND(SUM(G26:G47),0)</f>
        <v>0</v>
      </c>
      <c r="H48" s="207">
        <f>ROUND(SUM(H26:H47),0)</f>
        <v>0</v>
      </c>
      <c r="J48" s="207">
        <f>ROUND(SUM(J26:J47),0)</f>
        <v>0</v>
      </c>
      <c r="K48" s="207">
        <f>ROUND(SUM(K26:K47),0)</f>
        <v>0</v>
      </c>
      <c r="L48" s="207">
        <f>ROUND(SUM(L26:L47),0)</f>
        <v>0</v>
      </c>
      <c r="N48" s="146">
        <v>48</v>
      </c>
      <c r="P48" s="207">
        <f>ROUND(SUM(P27:P47),0)</f>
        <v>0</v>
      </c>
      <c r="Q48" s="207">
        <f>ROUND(SUM(Q27:Q47),0)</f>
        <v>0</v>
      </c>
    </row>
    <row r="49" spans="1:23" s="211" customFormat="1" ht="18" customHeight="1">
      <c r="A49" s="141" t="s">
        <v>0</v>
      </c>
      <c r="C49" s="144"/>
      <c r="D49" s="144"/>
      <c r="E49" s="144"/>
      <c r="F49" s="144"/>
      <c r="G49" s="144"/>
      <c r="H49" s="144"/>
      <c r="I49" s="144"/>
      <c r="J49" s="144"/>
      <c r="K49" s="144"/>
      <c r="L49" s="144"/>
      <c r="M49" s="144"/>
      <c r="N49" s="212"/>
      <c r="O49" s="144"/>
      <c r="P49" s="144"/>
      <c r="Q49" s="144"/>
      <c r="R49" s="144"/>
      <c r="S49" s="144"/>
      <c r="T49" s="147"/>
      <c r="U49" s="147"/>
      <c r="V49" s="147"/>
      <c r="W49" s="147"/>
    </row>
    <row r="50" spans="1:23" ht="18" customHeight="1">
      <c r="A50" s="141" t="s">
        <v>0</v>
      </c>
    </row>
    <row r="51" spans="1:23" ht="18" customHeight="1">
      <c r="A51" s="141" t="s">
        <v>0</v>
      </c>
    </row>
  </sheetData>
  <mergeCells count="8">
    <mergeCell ref="A3:A4"/>
    <mergeCell ref="C6:C25"/>
    <mergeCell ref="L6:L7"/>
    <mergeCell ref="D29:D45"/>
    <mergeCell ref="G6:G25"/>
    <mergeCell ref="D6:D25"/>
    <mergeCell ref="K6:K25"/>
    <mergeCell ref="H6:H25"/>
  </mergeCells>
  <conditionalFormatting sqref="C1:Q1048576">
    <cfRule type="cellIs" dxfId="10" priority="1" operator="equal">
      <formula>0</formula>
    </cfRule>
    <cfRule type="cellIs" dxfId="9" priority="2" operator="lessThan">
      <formula>0</formula>
    </cfRule>
  </conditionalFormatting>
  <printOptions horizontalCentered="1"/>
  <pageMargins left="0.25" right="0.25" top="0.25" bottom="0.25" header="0.3" footer="0.3"/>
  <pageSetup scale="71" orientation="landscape" horizontalDpi="0" verticalDpi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532313-76C4-1C4D-B148-CC77DB1FA27D}">
  <dimension ref="A1:AL55"/>
  <sheetViews>
    <sheetView workbookViewId="0"/>
  </sheetViews>
  <sheetFormatPr baseColWidth="10" defaultColWidth="7.83203125" defaultRowHeight="15.5" customHeight="1"/>
  <cols>
    <col min="1" max="1" width="40.83203125" style="17" customWidth="1"/>
    <col min="2" max="2" width="2.83203125" style="18" customWidth="1"/>
    <col min="3" max="3" width="5.33203125" style="17" customWidth="1"/>
    <col min="4" max="4" width="0.33203125" style="17" customWidth="1"/>
    <col min="5" max="5" width="5.5" style="17" customWidth="1"/>
    <col min="6" max="6" width="5.1640625" style="17" customWidth="1"/>
    <col min="7" max="7" width="5.5" style="17" customWidth="1"/>
    <col min="8" max="8" width="0.33203125" style="17" customWidth="1"/>
    <col min="9" max="9" width="5.5" style="17" customWidth="1"/>
    <col min="10" max="11" width="5.83203125" style="17" customWidth="1"/>
    <col min="12" max="12" width="0.33203125" style="17" customWidth="1"/>
    <col min="13" max="14" width="5.83203125" style="17" customWidth="1"/>
    <col min="15" max="15" width="5.5" style="17" customWidth="1"/>
    <col min="16" max="16" width="0.33203125" style="17" customWidth="1"/>
    <col min="17" max="17" width="5.5" style="17" customWidth="1"/>
    <col min="18" max="18" width="4.83203125" style="17" customWidth="1"/>
    <col min="19" max="19" width="5.5" style="17" customWidth="1"/>
    <col min="20" max="20" width="0.33203125" style="17" customWidth="1"/>
    <col min="21" max="21" width="5.5" style="17" customWidth="1"/>
    <col min="22" max="22" width="4.83203125" style="17" customWidth="1"/>
    <col min="23" max="23" width="5.33203125" style="17" customWidth="1"/>
    <col min="24" max="24" width="0.33203125" style="17" customWidth="1"/>
    <col min="25" max="25" width="5.5" style="17" customWidth="1"/>
    <col min="26" max="26" width="5" style="17" customWidth="1"/>
    <col min="27" max="27" width="5.5" style="17" customWidth="1"/>
    <col min="28" max="28" width="0.33203125" style="17" customWidth="1"/>
    <col min="29" max="29" width="5.5" style="17" customWidth="1"/>
    <col min="30" max="30" width="5.33203125" style="17" customWidth="1"/>
    <col min="31" max="31" width="5.5" style="17" customWidth="1"/>
    <col min="32" max="32" width="0.33203125" style="17" customWidth="1"/>
    <col min="33" max="33" width="5.5" style="17" customWidth="1"/>
    <col min="34" max="34" width="5.33203125" style="17" customWidth="1"/>
    <col min="35" max="16384" width="7.83203125" style="17"/>
  </cols>
  <sheetData>
    <row r="1" spans="1:35" ht="18" customHeight="1">
      <c r="A1" s="1" t="s">
        <v>37</v>
      </c>
      <c r="C1" s="413" t="s">
        <v>173</v>
      </c>
      <c r="D1" s="413"/>
      <c r="E1" s="413"/>
      <c r="F1" s="413"/>
      <c r="G1" s="413"/>
      <c r="H1" s="413"/>
      <c r="I1" s="413"/>
      <c r="J1" s="413"/>
      <c r="K1" s="413"/>
      <c r="L1" s="413"/>
      <c r="M1" s="413"/>
      <c r="N1" s="413"/>
      <c r="O1" s="413"/>
      <c r="P1" s="413"/>
      <c r="Q1" s="413"/>
      <c r="S1" s="1"/>
    </row>
    <row r="2" spans="1:35" ht="15.5" customHeight="1">
      <c r="A2" s="81" t="s">
        <v>172</v>
      </c>
      <c r="C2" s="432" t="s">
        <v>140</v>
      </c>
      <c r="D2" s="433"/>
      <c r="E2" s="434"/>
      <c r="G2" s="437" t="s">
        <v>139</v>
      </c>
      <c r="H2" s="438"/>
      <c r="I2" s="439"/>
      <c r="K2" s="427" t="s">
        <v>138</v>
      </c>
      <c r="L2" s="428"/>
      <c r="M2" s="429"/>
      <c r="O2" s="395" t="s">
        <v>137</v>
      </c>
      <c r="P2" s="364"/>
      <c r="Q2" s="365"/>
      <c r="S2" s="407" t="s">
        <v>136</v>
      </c>
      <c r="T2" s="408"/>
      <c r="U2" s="409"/>
      <c r="W2" s="395" t="s">
        <v>135</v>
      </c>
      <c r="X2" s="364"/>
      <c r="Y2" s="365"/>
      <c r="AA2" s="395" t="s">
        <v>135</v>
      </c>
      <c r="AB2" s="364"/>
      <c r="AC2" s="365"/>
      <c r="AE2" s="363" t="s">
        <v>134</v>
      </c>
      <c r="AF2" s="364"/>
      <c r="AG2" s="365"/>
    </row>
    <row r="3" spans="1:35" ht="15.5" customHeight="1">
      <c r="A3" s="80" t="s">
        <v>171</v>
      </c>
      <c r="C3" s="467" t="s">
        <v>133</v>
      </c>
      <c r="D3" s="468"/>
      <c r="E3" s="469"/>
      <c r="G3" s="448" t="s">
        <v>130</v>
      </c>
      <c r="H3" s="449"/>
      <c r="I3" s="450"/>
      <c r="K3" s="458" t="s">
        <v>132</v>
      </c>
      <c r="L3" s="459"/>
      <c r="M3" s="460"/>
      <c r="O3" s="383" t="s">
        <v>131</v>
      </c>
      <c r="P3" s="384"/>
      <c r="Q3" s="385"/>
      <c r="S3" s="410" t="s">
        <v>299</v>
      </c>
      <c r="T3" s="411"/>
      <c r="U3" s="412"/>
      <c r="W3" s="383" t="s">
        <v>129</v>
      </c>
      <c r="X3" s="384"/>
      <c r="Y3" s="385"/>
      <c r="AA3" s="383" t="s">
        <v>128</v>
      </c>
      <c r="AB3" s="384"/>
      <c r="AC3" s="385"/>
      <c r="AE3" s="396" t="s">
        <v>127</v>
      </c>
      <c r="AF3" s="384"/>
      <c r="AG3" s="385"/>
    </row>
    <row r="4" spans="1:35" ht="15.5" customHeight="1">
      <c r="A4" s="41" t="s">
        <v>126</v>
      </c>
      <c r="C4" s="47">
        <v>400</v>
      </c>
      <c r="D4" s="48" t="s">
        <v>0</v>
      </c>
      <c r="E4" s="47"/>
      <c r="G4" s="47"/>
      <c r="H4" s="48" t="s">
        <v>0</v>
      </c>
      <c r="I4" s="47"/>
      <c r="K4" s="47"/>
      <c r="L4" s="48" t="s">
        <v>0</v>
      </c>
      <c r="M4" s="47"/>
      <c r="O4" s="47"/>
      <c r="P4" s="48" t="s">
        <v>0</v>
      </c>
      <c r="Q4" s="47"/>
      <c r="S4" s="47"/>
      <c r="T4" s="48" t="s">
        <v>0</v>
      </c>
      <c r="U4" s="49">
        <v>-15</v>
      </c>
      <c r="W4" s="47"/>
      <c r="X4" s="48" t="s">
        <v>0</v>
      </c>
      <c r="Y4" s="47"/>
      <c r="AA4" s="47"/>
      <c r="AB4" s="48" t="s">
        <v>0</v>
      </c>
      <c r="AC4" s="47">
        <v>-385</v>
      </c>
      <c r="AE4" s="47">
        <f t="shared" ref="AE4:AE13" si="0">C4+G4+K4+O4+S4+W4+AA4</f>
        <v>400</v>
      </c>
      <c r="AF4" s="48" t="s">
        <v>0</v>
      </c>
      <c r="AG4" s="47">
        <f t="shared" ref="AG4:AG13" si="1">E4+I4+M4+Q4+U4+Y4+AC4</f>
        <v>-400</v>
      </c>
      <c r="AI4" s="47">
        <f t="shared" ref="AI4:AI14" si="2">ROUND(AE4+AG4,0)</f>
        <v>0</v>
      </c>
    </row>
    <row r="5" spans="1:35" ht="15.5" customHeight="1" thickBot="1">
      <c r="A5" s="96" t="s">
        <v>192</v>
      </c>
      <c r="B5" s="74" t="s">
        <v>41</v>
      </c>
      <c r="C5" s="41"/>
      <c r="D5" s="21" t="s">
        <v>0</v>
      </c>
      <c r="E5" s="41"/>
      <c r="G5" s="41"/>
      <c r="H5" s="21" t="s">
        <v>0</v>
      </c>
      <c r="I5" s="41">
        <v>-15</v>
      </c>
      <c r="K5" s="41"/>
      <c r="L5" s="21" t="s">
        <v>0</v>
      </c>
      <c r="M5" s="41"/>
      <c r="O5" s="41"/>
      <c r="P5" s="21" t="s">
        <v>0</v>
      </c>
      <c r="Q5" s="41"/>
      <c r="S5" s="41">
        <v>15</v>
      </c>
      <c r="T5" s="21" t="s">
        <v>0</v>
      </c>
      <c r="U5" s="41"/>
      <c r="W5" s="41"/>
      <c r="X5" s="21" t="s">
        <v>0</v>
      </c>
      <c r="Y5" s="41"/>
      <c r="AA5" s="41"/>
      <c r="AB5" s="21" t="s">
        <v>0</v>
      </c>
      <c r="AC5" s="41"/>
      <c r="AE5" s="41">
        <f t="shared" si="0"/>
        <v>15</v>
      </c>
      <c r="AF5" s="21" t="s">
        <v>0</v>
      </c>
      <c r="AG5" s="41">
        <f t="shared" si="1"/>
        <v>-15</v>
      </c>
      <c r="AI5" s="41">
        <f t="shared" si="2"/>
        <v>0</v>
      </c>
    </row>
    <row r="6" spans="1:35" ht="15.5" customHeight="1" thickBot="1">
      <c r="A6" s="46" t="s">
        <v>170</v>
      </c>
      <c r="B6" s="74" t="s">
        <v>46</v>
      </c>
      <c r="C6" s="32"/>
      <c r="D6" s="79" t="s">
        <v>0</v>
      </c>
      <c r="E6" s="77">
        <v>-15</v>
      </c>
      <c r="F6" s="78" t="s">
        <v>169</v>
      </c>
      <c r="G6" s="77">
        <f>-E6</f>
        <v>15</v>
      </c>
      <c r="H6" s="76" t="s">
        <v>0</v>
      </c>
      <c r="I6" s="32"/>
      <c r="K6" s="32"/>
      <c r="L6" s="21" t="s">
        <v>0</v>
      </c>
      <c r="M6" s="32"/>
      <c r="O6" s="32"/>
      <c r="P6" s="21" t="s">
        <v>0</v>
      </c>
      <c r="Q6" s="32"/>
      <c r="S6" s="46">
        <v>9.9999999999999995E-7</v>
      </c>
      <c r="T6" s="21" t="s">
        <v>0</v>
      </c>
      <c r="U6" s="32"/>
      <c r="W6" s="32"/>
      <c r="X6" s="21" t="s">
        <v>0</v>
      </c>
      <c r="Y6" s="32"/>
      <c r="AA6" s="32"/>
      <c r="AB6" s="21" t="s">
        <v>0</v>
      </c>
      <c r="AC6" s="32"/>
      <c r="AE6" s="32">
        <f t="shared" si="0"/>
        <v>15.000000999999999</v>
      </c>
      <c r="AF6" s="21" t="s">
        <v>0</v>
      </c>
      <c r="AG6" s="32">
        <f t="shared" si="1"/>
        <v>-15</v>
      </c>
      <c r="AI6" s="32">
        <f t="shared" si="2"/>
        <v>0</v>
      </c>
    </row>
    <row r="7" spans="1:35" ht="15.5" customHeight="1">
      <c r="A7" s="41" t="s">
        <v>124</v>
      </c>
      <c r="B7" s="74" t="s">
        <v>82</v>
      </c>
      <c r="C7" s="41">
        <v>100</v>
      </c>
      <c r="D7" s="21" t="s">
        <v>0</v>
      </c>
      <c r="E7" s="63"/>
      <c r="F7" s="112" t="s">
        <v>165</v>
      </c>
      <c r="G7" s="62"/>
      <c r="H7" s="21" t="s">
        <v>0</v>
      </c>
      <c r="I7" s="41"/>
      <c r="K7" s="41"/>
      <c r="L7" s="21" t="s">
        <v>0</v>
      </c>
      <c r="M7" s="41"/>
      <c r="O7" s="41"/>
      <c r="P7" s="21" t="s">
        <v>0</v>
      </c>
      <c r="Q7" s="41">
        <v>-100</v>
      </c>
      <c r="S7" s="41"/>
      <c r="T7" s="21" t="s">
        <v>0</v>
      </c>
      <c r="U7" s="41"/>
      <c r="W7" s="41"/>
      <c r="X7" s="21" t="s">
        <v>0</v>
      </c>
      <c r="Y7" s="41"/>
      <c r="AA7" s="41"/>
      <c r="AB7" s="21" t="s">
        <v>0</v>
      </c>
      <c r="AC7" s="41"/>
      <c r="AE7" s="41">
        <f t="shared" si="0"/>
        <v>100</v>
      </c>
      <c r="AF7" s="21" t="s">
        <v>0</v>
      </c>
      <c r="AG7" s="41">
        <f t="shared" si="1"/>
        <v>-100</v>
      </c>
      <c r="AI7" s="41">
        <f t="shared" si="2"/>
        <v>0</v>
      </c>
    </row>
    <row r="8" spans="1:35" ht="15.5" customHeight="1">
      <c r="A8" s="93" t="s">
        <v>122</v>
      </c>
      <c r="B8" s="74" t="s">
        <v>99</v>
      </c>
      <c r="C8" s="41"/>
      <c r="D8" s="21" t="s">
        <v>0</v>
      </c>
      <c r="E8" s="63">
        <v>-70</v>
      </c>
      <c r="F8" s="113" t="s">
        <v>168</v>
      </c>
      <c r="G8" s="62">
        <v>70</v>
      </c>
      <c r="H8" s="21" t="s">
        <v>0</v>
      </c>
      <c r="I8" s="43"/>
      <c r="K8" s="41"/>
      <c r="L8" s="21" t="s">
        <v>0</v>
      </c>
      <c r="M8" s="41"/>
      <c r="O8" s="41"/>
      <c r="P8" s="21" t="s">
        <v>0</v>
      </c>
      <c r="Q8" s="41"/>
      <c r="S8" s="41"/>
      <c r="T8" s="21" t="s">
        <v>0</v>
      </c>
      <c r="U8" s="41"/>
      <c r="W8" s="41"/>
      <c r="X8" s="21" t="s">
        <v>0</v>
      </c>
      <c r="Y8" s="41"/>
      <c r="AA8" s="41"/>
      <c r="AB8" s="21" t="s">
        <v>0</v>
      </c>
      <c r="AC8" s="41"/>
      <c r="AE8" s="41">
        <f t="shared" si="0"/>
        <v>70</v>
      </c>
      <c r="AF8" s="21" t="s">
        <v>0</v>
      </c>
      <c r="AG8" s="41">
        <f t="shared" si="1"/>
        <v>-70</v>
      </c>
      <c r="AI8" s="41">
        <f t="shared" si="2"/>
        <v>0</v>
      </c>
    </row>
    <row r="9" spans="1:35" ht="15.5" customHeight="1">
      <c r="A9" s="89" t="s">
        <v>337</v>
      </c>
      <c r="B9" s="74" t="s">
        <v>0</v>
      </c>
      <c r="C9" s="32"/>
      <c r="D9" s="21" t="s">
        <v>0</v>
      </c>
      <c r="E9" s="60"/>
      <c r="F9" s="113" t="s">
        <v>167</v>
      </c>
      <c r="G9" s="59">
        <v>10</v>
      </c>
      <c r="H9" s="21" t="s">
        <v>0</v>
      </c>
      <c r="I9" s="32"/>
      <c r="K9" s="32"/>
      <c r="L9" s="21" t="s">
        <v>0</v>
      </c>
      <c r="M9" s="32"/>
      <c r="O9" s="32"/>
      <c r="P9" s="21" t="s">
        <v>0</v>
      </c>
      <c r="Q9" s="32"/>
      <c r="S9" s="32"/>
      <c r="T9" s="21" t="s">
        <v>0</v>
      </c>
      <c r="U9" s="32">
        <v>-10</v>
      </c>
      <c r="V9" s="75" t="s">
        <v>166</v>
      </c>
      <c r="W9" s="32"/>
      <c r="X9" s="21" t="s">
        <v>0</v>
      </c>
      <c r="Y9" s="32"/>
      <c r="AA9" s="32"/>
      <c r="AB9" s="21" t="s">
        <v>0</v>
      </c>
      <c r="AC9" s="32"/>
      <c r="AE9" s="32">
        <f t="shared" si="0"/>
        <v>10</v>
      </c>
      <c r="AF9" s="21" t="s">
        <v>0</v>
      </c>
      <c r="AG9" s="32">
        <f t="shared" si="1"/>
        <v>-10</v>
      </c>
      <c r="AI9" s="32">
        <f t="shared" si="2"/>
        <v>0</v>
      </c>
    </row>
    <row r="10" spans="1:35" ht="15.5" customHeight="1">
      <c r="A10" s="41" t="s">
        <v>116</v>
      </c>
      <c r="B10" s="74" t="s">
        <v>99</v>
      </c>
      <c r="C10" s="41"/>
      <c r="D10" s="21" t="s">
        <v>0</v>
      </c>
      <c r="E10" s="63"/>
      <c r="F10" s="113" t="s">
        <v>42</v>
      </c>
      <c r="G10" s="62"/>
      <c r="H10" s="21" t="s">
        <v>0</v>
      </c>
      <c r="I10" s="41"/>
      <c r="K10" s="41"/>
      <c r="L10" s="21" t="s">
        <v>0</v>
      </c>
      <c r="M10" s="41"/>
      <c r="O10" s="41">
        <v>100</v>
      </c>
      <c r="P10" s="21" t="s">
        <v>0</v>
      </c>
      <c r="Q10" s="41"/>
      <c r="S10" s="41"/>
      <c r="T10" s="21" t="s">
        <v>0</v>
      </c>
      <c r="U10" s="41"/>
      <c r="W10" s="41"/>
      <c r="X10" s="21" t="s">
        <v>0</v>
      </c>
      <c r="Y10" s="41">
        <v>-100</v>
      </c>
      <c r="AA10" s="41"/>
      <c r="AB10" s="21" t="s">
        <v>0</v>
      </c>
      <c r="AC10" s="41"/>
      <c r="AE10" s="41">
        <f t="shared" si="0"/>
        <v>100</v>
      </c>
      <c r="AF10" s="21" t="s">
        <v>0</v>
      </c>
      <c r="AG10" s="41">
        <f t="shared" si="1"/>
        <v>-100</v>
      </c>
      <c r="AI10" s="41">
        <f t="shared" si="2"/>
        <v>0</v>
      </c>
    </row>
    <row r="11" spans="1:35" ht="15.5" customHeight="1">
      <c r="A11" s="41" t="s">
        <v>116</v>
      </c>
      <c r="B11" s="74" t="s">
        <v>165</v>
      </c>
      <c r="C11" s="41"/>
      <c r="D11" s="21" t="s">
        <v>0</v>
      </c>
      <c r="E11" s="63"/>
      <c r="F11" s="113" t="s">
        <v>41</v>
      </c>
      <c r="G11" s="62"/>
      <c r="H11" s="21" t="s">
        <v>0</v>
      </c>
      <c r="I11" s="41">
        <v>-70</v>
      </c>
      <c r="K11" s="41"/>
      <c r="L11" s="21" t="s">
        <v>0</v>
      </c>
      <c r="M11" s="41"/>
      <c r="O11" s="41"/>
      <c r="P11" s="21" t="s">
        <v>0</v>
      </c>
      <c r="Q11" s="41"/>
      <c r="S11" s="41"/>
      <c r="T11" s="21" t="s">
        <v>0</v>
      </c>
      <c r="U11" s="41"/>
      <c r="W11" s="41">
        <v>70</v>
      </c>
      <c r="X11" s="21" t="s">
        <v>0</v>
      </c>
      <c r="Y11" s="41"/>
      <c r="AA11" s="41"/>
      <c r="AB11" s="21" t="s">
        <v>0</v>
      </c>
      <c r="AC11" s="41"/>
      <c r="AE11" s="41">
        <f t="shared" si="0"/>
        <v>70</v>
      </c>
      <c r="AF11" s="21" t="s">
        <v>0</v>
      </c>
      <c r="AG11" s="41">
        <f t="shared" si="1"/>
        <v>-70</v>
      </c>
      <c r="AI11" s="41">
        <f t="shared" si="2"/>
        <v>0</v>
      </c>
    </row>
    <row r="12" spans="1:35" ht="15.5" customHeight="1">
      <c r="A12" s="41" t="s">
        <v>116</v>
      </c>
      <c r="B12" s="74" t="s">
        <v>47</v>
      </c>
      <c r="C12" s="41"/>
      <c r="D12" s="21" t="s">
        <v>0</v>
      </c>
      <c r="E12" s="63"/>
      <c r="F12" s="113" t="s">
        <v>163</v>
      </c>
      <c r="G12" s="62"/>
      <c r="H12" s="21" t="s">
        <v>0</v>
      </c>
      <c r="I12" s="41">
        <v>-10</v>
      </c>
      <c r="K12" s="41"/>
      <c r="L12" s="21" t="s">
        <v>0</v>
      </c>
      <c r="M12" s="41"/>
      <c r="O12" s="41"/>
      <c r="P12" s="21" t="s">
        <v>0</v>
      </c>
      <c r="Q12" s="41"/>
      <c r="S12" s="41"/>
      <c r="T12" s="21" t="s">
        <v>0</v>
      </c>
      <c r="U12" s="41"/>
      <c r="W12" s="41">
        <v>10</v>
      </c>
      <c r="X12" s="21" t="s">
        <v>0</v>
      </c>
      <c r="Y12" s="41"/>
      <c r="AA12" s="41"/>
      <c r="AB12" s="21" t="s">
        <v>0</v>
      </c>
      <c r="AC12" s="41"/>
      <c r="AE12" s="41">
        <f t="shared" si="0"/>
        <v>10</v>
      </c>
      <c r="AF12" s="21" t="s">
        <v>0</v>
      </c>
      <c r="AG12" s="41">
        <f t="shared" si="1"/>
        <v>-10</v>
      </c>
      <c r="AI12" s="41">
        <f t="shared" si="2"/>
        <v>0</v>
      </c>
    </row>
    <row r="13" spans="1:35" ht="15.5" customHeight="1">
      <c r="A13" s="32" t="s">
        <v>115</v>
      </c>
      <c r="B13" s="74" t="s">
        <v>46</v>
      </c>
      <c r="C13" s="32"/>
      <c r="D13" s="21" t="s">
        <v>0</v>
      </c>
      <c r="E13" s="60"/>
      <c r="F13" s="113" t="s">
        <v>82</v>
      </c>
      <c r="G13" s="59"/>
      <c r="H13" s="21" t="s">
        <v>0</v>
      </c>
      <c r="I13" s="32"/>
      <c r="K13" s="32"/>
      <c r="L13" s="21" t="s">
        <v>0</v>
      </c>
      <c r="M13" s="32"/>
      <c r="O13" s="32"/>
      <c r="P13" s="21" t="s">
        <v>0</v>
      </c>
      <c r="Q13" s="32"/>
      <c r="S13" s="32"/>
      <c r="T13" s="21" t="s">
        <v>0</v>
      </c>
      <c r="U13" s="32"/>
      <c r="W13" s="38">
        <v>20</v>
      </c>
      <c r="X13" s="21" t="s">
        <v>0</v>
      </c>
      <c r="Y13" s="32"/>
      <c r="AA13" s="32"/>
      <c r="AB13" s="21">
        <v>-25</v>
      </c>
      <c r="AC13" s="32">
        <v>-20</v>
      </c>
      <c r="AE13" s="32">
        <f t="shared" si="0"/>
        <v>20</v>
      </c>
      <c r="AF13" s="21" t="s">
        <v>0</v>
      </c>
      <c r="AG13" s="32">
        <f t="shared" si="1"/>
        <v>-20</v>
      </c>
      <c r="AI13" s="32">
        <f t="shared" si="2"/>
        <v>0</v>
      </c>
    </row>
    <row r="14" spans="1:35" ht="15.5" customHeight="1">
      <c r="A14" s="33" t="s">
        <v>113</v>
      </c>
      <c r="B14" s="74"/>
      <c r="C14" s="33">
        <f>SUM(C4:C13)</f>
        <v>500</v>
      </c>
      <c r="D14" s="21" t="s">
        <v>0</v>
      </c>
      <c r="E14" s="58">
        <f>SUM(E4:E13)</f>
        <v>-85</v>
      </c>
      <c r="F14" s="113" t="s">
        <v>164</v>
      </c>
      <c r="G14" s="57">
        <f>SUM(G4:G13)</f>
        <v>95</v>
      </c>
      <c r="H14" s="21" t="s">
        <v>0</v>
      </c>
      <c r="I14" s="33">
        <f>SUM(I4:I13)</f>
        <v>-95</v>
      </c>
      <c r="K14" s="33">
        <f>SUM(K4:K13)</f>
        <v>0</v>
      </c>
      <c r="L14" s="21" t="s">
        <v>0</v>
      </c>
      <c r="M14" s="33">
        <f>SUM(M4:M13)</f>
        <v>0</v>
      </c>
      <c r="O14" s="33">
        <f>SUM(O4:O13)</f>
        <v>100</v>
      </c>
      <c r="P14" s="21" t="s">
        <v>0</v>
      </c>
      <c r="Q14" s="33">
        <f>SUM(Q4:Q13)</f>
        <v>-100</v>
      </c>
      <c r="S14" s="33">
        <f>SUM(S4:S13)</f>
        <v>15.000000999999999</v>
      </c>
      <c r="T14" s="21" t="s">
        <v>0</v>
      </c>
      <c r="U14" s="33">
        <f>SUM(U4:U13)</f>
        <v>-25</v>
      </c>
      <c r="W14" s="33">
        <f>SUM(W4:W13)</f>
        <v>100</v>
      </c>
      <c r="X14" s="21" t="s">
        <v>0</v>
      </c>
      <c r="Y14" s="33">
        <f>SUM(Y4:Y13)</f>
        <v>-100</v>
      </c>
      <c r="AA14" s="33">
        <f>SUM(AA4:AA13)</f>
        <v>0</v>
      </c>
      <c r="AB14" s="21" t="s">
        <v>0</v>
      </c>
      <c r="AC14" s="33">
        <f>SUM(AC4:AC13)</f>
        <v>-405</v>
      </c>
      <c r="AE14" s="33">
        <f>SUM(AE4:AE13)</f>
        <v>810.000001</v>
      </c>
      <c r="AF14" s="34" t="s">
        <v>0</v>
      </c>
      <c r="AG14" s="33">
        <f>SUM(AG4:AG13)</f>
        <v>-810</v>
      </c>
      <c r="AI14" s="33">
        <f t="shared" si="2"/>
        <v>0</v>
      </c>
    </row>
    <row r="15" spans="1:35" ht="15.5" customHeight="1" thickBot="1">
      <c r="A15" s="33" t="s">
        <v>55</v>
      </c>
      <c r="B15" s="73"/>
      <c r="C15" s="33">
        <f>ROUND(IF(SUM(C14:E14)&gt;0,SUM(C14:E14),0),0)</f>
        <v>415</v>
      </c>
      <c r="D15" s="34" t="s">
        <v>0</v>
      </c>
      <c r="E15" s="58">
        <f>ROUND(IF(SUM(C14:E14)&lt;0,SUM(C14:E14),0),0)</f>
        <v>0</v>
      </c>
      <c r="F15" s="114" t="s">
        <v>163</v>
      </c>
      <c r="G15" s="57">
        <f>ROUND(IF(SUM(G14:I14)&gt;0,SUM(G14:I14),0),0)</f>
        <v>0</v>
      </c>
      <c r="H15" s="34" t="s">
        <v>0</v>
      </c>
      <c r="I15" s="33">
        <f>ROUND(IF(SUM(G14:I14)&lt;0,SUM(G14:I14),0),0)</f>
        <v>0</v>
      </c>
      <c r="J15" s="35"/>
      <c r="K15" s="33">
        <f>ROUND(IF(SUM(K14:M14)&gt;0,SUM(K14:M14),0),0)</f>
        <v>0</v>
      </c>
      <c r="L15" s="34" t="s">
        <v>0</v>
      </c>
      <c r="M15" s="33">
        <f>ROUND(IF(SUM(K14:M14)&lt;0,SUM(K14:M14),0),0)</f>
        <v>0</v>
      </c>
      <c r="N15" s="35"/>
      <c r="O15" s="33">
        <f>ROUND(IF(SUM(O14:Q14)&gt;0,SUM(O14:Q14),0),0)</f>
        <v>0</v>
      </c>
      <c r="P15" s="34" t="s">
        <v>0</v>
      </c>
      <c r="Q15" s="33">
        <f>ROUND(IF(SUM(O14:Q14)&lt;0,SUM(O14:Q14),0),0)</f>
        <v>0</v>
      </c>
      <c r="R15" s="35"/>
      <c r="S15" s="33">
        <f>ROUND(IF(SUM(S14:U14)&gt;0,SUM(S14:U14),0),0)</f>
        <v>0</v>
      </c>
      <c r="T15" s="34" t="s">
        <v>0</v>
      </c>
      <c r="U15" s="36">
        <f>ROUND(IF(SUM(S14:U14)&lt;0,SUM(S14:U14),0),0)</f>
        <v>-10</v>
      </c>
      <c r="V15" s="35"/>
      <c r="W15" s="33">
        <f>ROUND(IF(SUM(W14:Y14)&gt;0,SUM(W14:Y14),0),0)</f>
        <v>0</v>
      </c>
      <c r="X15" s="34" t="s">
        <v>0</v>
      </c>
      <c r="Y15" s="33">
        <f>ROUND(IF(SUM(W14:Y14)&lt;0,SUM(W14:Y14),0),0)</f>
        <v>0</v>
      </c>
      <c r="Z15" s="35"/>
      <c r="AA15" s="33">
        <f>ROUND(IF(SUM(AA14:AC14)&gt;0,SUM(AA14:AC14),0),0)</f>
        <v>0</v>
      </c>
      <c r="AB15" s="34" t="s">
        <v>0</v>
      </c>
      <c r="AC15" s="33">
        <f>ROUND(IF(SUM(AA14:AC14)&lt;0,SUM(AA14:AC14),0),0)</f>
        <v>-405</v>
      </c>
      <c r="AE15" s="19"/>
      <c r="AF15" s="19"/>
      <c r="AG15" s="19"/>
      <c r="AI15" s="32">
        <f>ROUND(SUM(C15:AC15),0)</f>
        <v>0</v>
      </c>
    </row>
    <row r="16" spans="1:35" ht="15.5" customHeight="1">
      <c r="A16" s="1" t="s">
        <v>0</v>
      </c>
      <c r="F16" s="69"/>
      <c r="G16" s="493" t="s">
        <v>295</v>
      </c>
      <c r="H16" s="493"/>
      <c r="I16" s="493"/>
      <c r="J16" s="493"/>
      <c r="K16" s="493"/>
      <c r="L16" s="493"/>
      <c r="M16" s="493"/>
      <c r="N16" s="493"/>
      <c r="O16" s="493"/>
      <c r="P16" s="493"/>
      <c r="Q16" s="493"/>
      <c r="R16" s="69"/>
      <c r="V16" s="281"/>
      <c r="W16" s="435" t="s">
        <v>238</v>
      </c>
      <c r="X16" s="435"/>
      <c r="Y16" s="435"/>
      <c r="Z16" s="281"/>
      <c r="AA16" s="19"/>
      <c r="AB16" s="19"/>
      <c r="AC16" s="19"/>
      <c r="AD16" s="19"/>
      <c r="AE16" s="19"/>
      <c r="AF16" s="19"/>
      <c r="AG16" s="19"/>
    </row>
    <row r="17" spans="1:38" ht="15.5" customHeight="1">
      <c r="A17" s="30" t="s">
        <v>112</v>
      </c>
      <c r="C17" s="29">
        <f>C15-C4</f>
        <v>15</v>
      </c>
      <c r="D17" s="28" t="s">
        <v>0</v>
      </c>
      <c r="E17" s="27" t="s">
        <v>108</v>
      </c>
      <c r="F17" s="69"/>
      <c r="G17" s="493"/>
      <c r="H17" s="493"/>
      <c r="I17" s="493"/>
      <c r="J17" s="493"/>
      <c r="K17" s="493"/>
      <c r="L17" s="493"/>
      <c r="M17" s="493"/>
      <c r="N17" s="493"/>
      <c r="O17" s="493"/>
      <c r="P17" s="493"/>
      <c r="Q17" s="493"/>
      <c r="R17" s="69"/>
      <c r="S17" s="52" t="s">
        <v>108</v>
      </c>
      <c r="T17" s="21" t="s">
        <v>0</v>
      </c>
      <c r="U17" s="72">
        <f>U15-U4</f>
        <v>5</v>
      </c>
      <c r="V17" s="281"/>
      <c r="W17" s="436"/>
      <c r="X17" s="436"/>
      <c r="Y17" s="436"/>
      <c r="Z17" s="281"/>
      <c r="AA17" s="22" t="s">
        <v>108</v>
      </c>
      <c r="AB17" s="34" t="s">
        <v>0</v>
      </c>
      <c r="AC17" s="20">
        <f>AC15-AC4</f>
        <v>-20</v>
      </c>
      <c r="AD17" s="19"/>
      <c r="AE17" s="19"/>
      <c r="AF17" s="19"/>
      <c r="AG17" s="19"/>
    </row>
    <row r="18" spans="1:38" ht="15.5" customHeight="1">
      <c r="A18" s="451" t="s">
        <v>162</v>
      </c>
      <c r="G18" s="493" t="str">
        <f ca="1">"CPA (PA), MBA"&amp;"    ©"&amp;RIGHT("0"&amp;MONTH(NOW()),2)&amp;"/"&amp;RIGHT("0"&amp;DAY(NOW()),2)&amp;"/"&amp;YEAR(NOW())</f>
        <v>CPA (PA), MBA    ©11/20/2024</v>
      </c>
      <c r="H18" s="493"/>
      <c r="I18" s="493"/>
      <c r="J18" s="493"/>
      <c r="K18" s="493"/>
      <c r="L18" s="493"/>
      <c r="M18" s="493"/>
      <c r="N18" s="493"/>
      <c r="O18" s="493"/>
      <c r="P18" s="493"/>
      <c r="Q18" s="493"/>
      <c r="R18" s="414" t="s">
        <v>161</v>
      </c>
      <c r="S18" s="415"/>
      <c r="T18" s="415"/>
      <c r="U18" s="415"/>
      <c r="V18" s="415"/>
      <c r="W18" s="415"/>
      <c r="X18" s="416"/>
      <c r="Y18" s="375" t="s">
        <v>160</v>
      </c>
      <c r="Z18" s="71"/>
      <c r="AA18" s="70"/>
      <c r="AB18" s="70"/>
      <c r="AC18" s="70"/>
      <c r="AD18" s="19"/>
      <c r="AE18" s="19"/>
      <c r="AF18" s="19"/>
      <c r="AG18" s="19"/>
    </row>
    <row r="19" spans="1:38" ht="15.5" customHeight="1">
      <c r="A19" s="452"/>
      <c r="F19" s="69"/>
      <c r="G19" s="493"/>
      <c r="H19" s="493"/>
      <c r="I19" s="493"/>
      <c r="J19" s="493"/>
      <c r="K19" s="493"/>
      <c r="L19" s="493"/>
      <c r="M19" s="493"/>
      <c r="N19" s="493"/>
      <c r="O19" s="493"/>
      <c r="P19" s="493"/>
      <c r="Q19" s="493"/>
      <c r="R19" s="417"/>
      <c r="S19" s="418"/>
      <c r="T19" s="418"/>
      <c r="U19" s="418"/>
      <c r="V19" s="418"/>
      <c r="W19" s="418"/>
      <c r="X19" s="419"/>
      <c r="Y19" s="376"/>
      <c r="Z19" s="366" t="s">
        <v>159</v>
      </c>
      <c r="AA19" s="367"/>
      <c r="AB19" s="367"/>
      <c r="AC19" s="368"/>
      <c r="AD19" s="19"/>
      <c r="AE19" s="19"/>
      <c r="AF19" s="19"/>
      <c r="AG19" s="19"/>
    </row>
    <row r="20" spans="1:38" ht="15.5" customHeight="1">
      <c r="A20" s="452"/>
      <c r="B20" s="430" t="s">
        <v>219</v>
      </c>
      <c r="C20" s="430"/>
      <c r="D20" s="430"/>
      <c r="E20" s="431" t="s">
        <v>217</v>
      </c>
      <c r="F20" s="426" t="s">
        <v>158</v>
      </c>
      <c r="G20" s="440"/>
      <c r="H20" s="441"/>
      <c r="I20" s="65"/>
      <c r="J20" s="426" t="s">
        <v>0</v>
      </c>
      <c r="K20" s="440"/>
      <c r="L20" s="440"/>
      <c r="M20" s="441"/>
      <c r="N20" s="472" t="s">
        <v>157</v>
      </c>
      <c r="O20" s="473"/>
      <c r="P20" s="474"/>
      <c r="Q20" s="426" t="s">
        <v>39</v>
      </c>
      <c r="R20" s="424"/>
      <c r="S20" s="424"/>
      <c r="T20" s="425"/>
      <c r="V20" s="423" t="s">
        <v>156</v>
      </c>
      <c r="W20" s="424"/>
      <c r="X20" s="425"/>
      <c r="Y20" s="376"/>
      <c r="Z20" s="369"/>
      <c r="AA20" s="370"/>
      <c r="AB20" s="370"/>
      <c r="AC20" s="371"/>
    </row>
    <row r="21" spans="1:38" ht="15.5" customHeight="1">
      <c r="A21" s="453"/>
      <c r="B21" s="430"/>
      <c r="C21" s="430"/>
      <c r="D21" s="430"/>
      <c r="E21" s="431"/>
      <c r="F21" s="423" t="s">
        <v>11</v>
      </c>
      <c r="G21" s="424"/>
      <c r="H21" s="425"/>
      <c r="I21" s="61"/>
      <c r="J21" s="423" t="s">
        <v>0</v>
      </c>
      <c r="K21" s="424"/>
      <c r="L21" s="424"/>
      <c r="M21" s="425"/>
      <c r="N21" s="472"/>
      <c r="O21" s="473"/>
      <c r="P21" s="474"/>
      <c r="Q21" s="423" t="s">
        <v>155</v>
      </c>
      <c r="R21" s="424"/>
      <c r="S21" s="424"/>
      <c r="T21" s="425"/>
      <c r="V21" s="423" t="s">
        <v>11</v>
      </c>
      <c r="W21" s="424"/>
      <c r="X21" s="425"/>
      <c r="Y21" s="376"/>
      <c r="Z21" s="369"/>
      <c r="AA21" s="370"/>
      <c r="AB21" s="370"/>
      <c r="AC21" s="371"/>
    </row>
    <row r="22" spans="1:38" ht="15.5" customHeight="1">
      <c r="A22" s="68" t="s">
        <v>154</v>
      </c>
      <c r="B22" s="430"/>
      <c r="C22" s="430"/>
      <c r="D22" s="430"/>
      <c r="E22" s="431"/>
      <c r="F22" s="420" t="s">
        <v>12</v>
      </c>
      <c r="G22" s="421"/>
      <c r="H22" s="422"/>
      <c r="I22" s="61"/>
      <c r="J22" s="420" t="s">
        <v>15</v>
      </c>
      <c r="K22" s="421"/>
      <c r="L22" s="421"/>
      <c r="M22" s="422"/>
      <c r="N22" s="472"/>
      <c r="O22" s="473"/>
      <c r="P22" s="474"/>
      <c r="Q22" s="420" t="s">
        <v>153</v>
      </c>
      <c r="R22" s="421"/>
      <c r="S22" s="421"/>
      <c r="T22" s="422"/>
      <c r="V22" s="420" t="s">
        <v>12</v>
      </c>
      <c r="W22" s="421"/>
      <c r="X22" s="422"/>
      <c r="Y22" s="376"/>
      <c r="Z22" s="372"/>
      <c r="AA22" s="373"/>
      <c r="AB22" s="373"/>
      <c r="AC22" s="374"/>
    </row>
    <row r="23" spans="1:38" ht="15.5" customHeight="1">
      <c r="A23" s="47" t="s">
        <v>152</v>
      </c>
      <c r="B23" s="430"/>
      <c r="C23" s="430"/>
      <c r="D23" s="430"/>
      <c r="E23" s="431"/>
      <c r="F23" s="484"/>
      <c r="G23" s="485"/>
      <c r="H23" s="486"/>
      <c r="I23" s="61"/>
      <c r="J23" s="442"/>
      <c r="K23" s="443"/>
      <c r="L23" s="443"/>
      <c r="M23" s="444"/>
      <c r="N23" s="472"/>
      <c r="O23" s="473"/>
      <c r="P23" s="474"/>
      <c r="Q23" s="442">
        <f>C40</f>
        <v>100</v>
      </c>
      <c r="R23" s="443"/>
      <c r="S23" s="443"/>
      <c r="T23" s="444"/>
      <c r="V23" s="397"/>
      <c r="W23" s="398"/>
      <c r="X23" s="399"/>
      <c r="Y23" s="376"/>
      <c r="Z23" s="386" t="s">
        <v>151</v>
      </c>
      <c r="AA23" s="387"/>
      <c r="AB23" s="388"/>
      <c r="AC23" s="401">
        <v>15</v>
      </c>
    </row>
    <row r="24" spans="1:38" ht="15.5" customHeight="1">
      <c r="A24" s="41" t="s">
        <v>150</v>
      </c>
      <c r="B24" s="430"/>
      <c r="C24" s="430"/>
      <c r="D24" s="430"/>
      <c r="E24" s="431"/>
      <c r="F24" s="487"/>
      <c r="G24" s="488"/>
      <c r="H24" s="489"/>
      <c r="I24" s="61"/>
      <c r="J24" s="380"/>
      <c r="K24" s="381"/>
      <c r="L24" s="381"/>
      <c r="M24" s="382"/>
      <c r="N24" s="472"/>
      <c r="O24" s="473"/>
      <c r="P24" s="474"/>
      <c r="Q24" s="380">
        <f>I44+I45+K45+M45</f>
        <v>-80</v>
      </c>
      <c r="R24" s="381"/>
      <c r="S24" s="381"/>
      <c r="T24" s="382"/>
      <c r="V24" s="475"/>
      <c r="W24" s="476"/>
      <c r="X24" s="477"/>
      <c r="Y24" s="376"/>
      <c r="Z24" s="389"/>
      <c r="AA24" s="390"/>
      <c r="AB24" s="391"/>
      <c r="AC24" s="402"/>
    </row>
    <row r="25" spans="1:38" ht="15.5" customHeight="1">
      <c r="A25" s="67" t="s">
        <v>149</v>
      </c>
      <c r="B25" s="430"/>
      <c r="C25" s="430"/>
      <c r="D25" s="430"/>
      <c r="E25" s="431"/>
      <c r="F25" s="490"/>
      <c r="G25" s="491"/>
      <c r="H25" s="492"/>
      <c r="I25" s="61"/>
      <c r="J25" s="445">
        <f>U48</f>
        <v>-10</v>
      </c>
      <c r="K25" s="446"/>
      <c r="L25" s="446"/>
      <c r="M25" s="447"/>
      <c r="N25" s="472"/>
      <c r="O25" s="473"/>
      <c r="P25" s="474"/>
      <c r="Q25" s="445">
        <f>-U48</f>
        <v>10</v>
      </c>
      <c r="R25" s="446"/>
      <c r="S25" s="446"/>
      <c r="T25" s="447"/>
      <c r="V25" s="404"/>
      <c r="W25" s="405"/>
      <c r="X25" s="406"/>
      <c r="Y25" s="376"/>
      <c r="Z25" s="389"/>
      <c r="AA25" s="390"/>
      <c r="AB25" s="391"/>
      <c r="AC25" s="402"/>
    </row>
    <row r="26" spans="1:38" ht="15.5" customHeight="1">
      <c r="A26" s="41" t="s">
        <v>14</v>
      </c>
      <c r="B26" s="430"/>
      <c r="C26" s="430"/>
      <c r="D26" s="430"/>
      <c r="E26" s="431"/>
      <c r="F26" s="380">
        <f>C37</f>
        <v>400</v>
      </c>
      <c r="G26" s="381"/>
      <c r="H26" s="382"/>
      <c r="I26" s="61"/>
      <c r="J26" s="380">
        <f>E6</f>
        <v>-15</v>
      </c>
      <c r="K26" s="381"/>
      <c r="L26" s="381"/>
      <c r="M26" s="382"/>
      <c r="N26" s="472"/>
      <c r="O26" s="473"/>
      <c r="P26" s="474"/>
      <c r="Q26" s="380">
        <f>SUM(Q23:T25)</f>
        <v>30</v>
      </c>
      <c r="R26" s="381"/>
      <c r="S26" s="381"/>
      <c r="T26" s="382"/>
      <c r="V26" s="380">
        <f>SUM(F26:Q26)</f>
        <v>415</v>
      </c>
      <c r="W26" s="381"/>
      <c r="X26" s="382"/>
      <c r="Y26" s="376"/>
      <c r="Z26" s="392"/>
      <c r="AA26" s="393"/>
      <c r="AB26" s="394"/>
      <c r="AC26" s="403"/>
      <c r="AE26" s="17">
        <f>C48-V26</f>
        <v>0</v>
      </c>
      <c r="AI26" s="17">
        <f>F26+J26+Q26-V26</f>
        <v>0</v>
      </c>
    </row>
    <row r="27" spans="1:38" ht="15.5" customHeight="1">
      <c r="A27" s="66" t="s">
        <v>148</v>
      </c>
      <c r="B27" s="430"/>
      <c r="C27" s="430"/>
      <c r="D27" s="430"/>
      <c r="E27" s="431"/>
      <c r="F27" s="478"/>
      <c r="G27" s="479"/>
      <c r="H27" s="480"/>
      <c r="I27" s="61"/>
      <c r="J27" s="478"/>
      <c r="K27" s="479"/>
      <c r="L27" s="479"/>
      <c r="M27" s="480"/>
      <c r="N27" s="472"/>
      <c r="O27" s="473"/>
      <c r="P27" s="474"/>
      <c r="Q27" s="481">
        <f>-Q26-Q29</f>
        <v>-10</v>
      </c>
      <c r="R27" s="482"/>
      <c r="S27" s="482"/>
      <c r="T27" s="483"/>
      <c r="V27" s="380"/>
      <c r="W27" s="381"/>
      <c r="X27" s="382"/>
      <c r="Y27" s="376"/>
      <c r="Z27" s="400" t="s">
        <v>147</v>
      </c>
      <c r="AA27" s="390"/>
      <c r="AB27" s="391"/>
      <c r="AC27" s="401">
        <f>K41+M41</f>
        <v>-5</v>
      </c>
      <c r="AI27" s="17">
        <f>F27+J27+Q27-V27</f>
        <v>-10</v>
      </c>
      <c r="AJ27" s="17" t="str">
        <f>IF(Q27=U48,"&lt; MINUS 10 IS OK","&lt; NOT OK")</f>
        <v>&lt; MINUS 10 IS OK</v>
      </c>
    </row>
    <row r="28" spans="1:38" ht="15.5" customHeight="1">
      <c r="A28" s="64" t="s">
        <v>146</v>
      </c>
      <c r="B28" s="430"/>
      <c r="C28" s="430"/>
      <c r="D28" s="430"/>
      <c r="E28" s="431"/>
      <c r="F28" s="377">
        <f>U37</f>
        <v>-15</v>
      </c>
      <c r="G28" s="378"/>
      <c r="H28" s="379"/>
      <c r="I28" s="61"/>
      <c r="J28" s="380">
        <f>U50</f>
        <v>5</v>
      </c>
      <c r="K28" s="381"/>
      <c r="L28" s="381"/>
      <c r="M28" s="382"/>
      <c r="N28" s="472"/>
      <c r="O28" s="473"/>
      <c r="P28" s="474"/>
      <c r="Q28" s="380"/>
      <c r="R28" s="381"/>
      <c r="S28" s="381"/>
      <c r="T28" s="382"/>
      <c r="V28" s="377">
        <f>SUM(F28:Q28)</f>
        <v>-10</v>
      </c>
      <c r="W28" s="378"/>
      <c r="X28" s="379"/>
      <c r="Y28" s="376"/>
      <c r="Z28" s="389"/>
      <c r="AA28" s="390"/>
      <c r="AB28" s="391"/>
      <c r="AC28" s="402"/>
      <c r="AE28" s="17">
        <f>U48-V28</f>
        <v>0</v>
      </c>
      <c r="AI28" s="17">
        <f>F28+J28+Q28-V28</f>
        <v>0</v>
      </c>
    </row>
    <row r="29" spans="1:38" ht="15.5" customHeight="1">
      <c r="A29" s="32" t="s">
        <v>24</v>
      </c>
      <c r="B29" s="430"/>
      <c r="C29" s="430"/>
      <c r="D29" s="430"/>
      <c r="E29" s="431"/>
      <c r="F29" s="445">
        <f>AC37</f>
        <v>-385</v>
      </c>
      <c r="G29" s="446"/>
      <c r="H29" s="447"/>
      <c r="I29" s="61"/>
      <c r="J29" s="445"/>
      <c r="K29" s="446"/>
      <c r="L29" s="446"/>
      <c r="M29" s="447"/>
      <c r="N29" s="472"/>
      <c r="O29" s="473"/>
      <c r="P29" s="474"/>
      <c r="Q29" s="445">
        <f>AC46</f>
        <v>-20</v>
      </c>
      <c r="R29" s="446"/>
      <c r="S29" s="446"/>
      <c r="T29" s="447"/>
      <c r="V29" s="380">
        <f>SUM(F29:Q29)</f>
        <v>-405</v>
      </c>
      <c r="W29" s="381"/>
      <c r="X29" s="382"/>
      <c r="Y29" s="376"/>
      <c r="Z29" s="392"/>
      <c r="AA29" s="393"/>
      <c r="AB29" s="394"/>
      <c r="AC29" s="403"/>
      <c r="AE29" s="17">
        <f>AC48-V29</f>
        <v>0</v>
      </c>
      <c r="AI29" s="17">
        <f>F29+J29+Q29-V29</f>
        <v>0</v>
      </c>
    </row>
    <row r="30" spans="1:38" ht="15.5" customHeight="1">
      <c r="A30" s="32" t="s">
        <v>55</v>
      </c>
      <c r="B30" s="430"/>
      <c r="C30" s="430"/>
      <c r="D30" s="430"/>
      <c r="E30" s="431"/>
      <c r="F30" s="445">
        <f>SUM(F26:H29)</f>
        <v>0</v>
      </c>
      <c r="G30" s="446"/>
      <c r="H30" s="447"/>
      <c r="I30" s="61"/>
      <c r="J30" s="445">
        <v>0</v>
      </c>
      <c r="K30" s="446"/>
      <c r="L30" s="446"/>
      <c r="M30" s="447"/>
      <c r="N30" s="472"/>
      <c r="O30" s="473"/>
      <c r="P30" s="474"/>
      <c r="Q30" s="445">
        <f>SUM(Q26:T29)</f>
        <v>0</v>
      </c>
      <c r="R30" s="446"/>
      <c r="S30" s="446"/>
      <c r="T30" s="447"/>
      <c r="V30" s="464">
        <f>SUM(V26:X29)</f>
        <v>0</v>
      </c>
      <c r="W30" s="465"/>
      <c r="X30" s="466"/>
      <c r="Y30" s="376"/>
      <c r="Z30" s="470" t="s">
        <v>145</v>
      </c>
      <c r="AA30" s="471"/>
      <c r="AB30" s="471"/>
      <c r="AC30" s="56">
        <f>SUM(AC23:AC29)</f>
        <v>10</v>
      </c>
    </row>
    <row r="31" spans="1:38" ht="15.5" customHeight="1">
      <c r="A31" s="451" t="s">
        <v>144</v>
      </c>
      <c r="B31" s="457" t="s">
        <v>143</v>
      </c>
      <c r="C31" s="457"/>
      <c r="D31" s="457"/>
      <c r="E31" s="457"/>
      <c r="F31" s="457"/>
      <c r="G31" s="457"/>
      <c r="H31" s="457"/>
      <c r="I31" s="457"/>
      <c r="J31" s="457"/>
      <c r="K31" s="457"/>
      <c r="L31" s="457"/>
      <c r="M31" s="457"/>
      <c r="N31" s="457"/>
      <c r="O31" s="457"/>
      <c r="P31" s="457"/>
      <c r="Q31" s="457"/>
      <c r="R31" s="457"/>
      <c r="S31" s="457"/>
      <c r="T31" s="457"/>
      <c r="U31" s="457"/>
      <c r="V31" s="457"/>
      <c r="W31" s="457"/>
      <c r="X31" s="457"/>
      <c r="Y31" s="457"/>
      <c r="Z31" s="457"/>
      <c r="AA31" s="457"/>
      <c r="AB31" s="457"/>
      <c r="AC31" s="457"/>
      <c r="AK31" s="50"/>
      <c r="AL31" s="50"/>
    </row>
    <row r="32" spans="1:38" ht="15.5" customHeight="1">
      <c r="A32" s="452"/>
      <c r="B32" s="457"/>
      <c r="C32" s="457"/>
      <c r="D32" s="457"/>
      <c r="E32" s="457"/>
      <c r="F32" s="457"/>
      <c r="G32" s="457"/>
      <c r="H32" s="457"/>
      <c r="I32" s="457"/>
      <c r="J32" s="457"/>
      <c r="K32" s="457"/>
      <c r="L32" s="457"/>
      <c r="M32" s="457"/>
      <c r="N32" s="457"/>
      <c r="O32" s="457"/>
      <c r="P32" s="457"/>
      <c r="Q32" s="457"/>
      <c r="R32" s="457"/>
      <c r="S32" s="457"/>
      <c r="T32" s="457"/>
      <c r="U32" s="457"/>
      <c r="V32" s="457"/>
      <c r="W32" s="457"/>
      <c r="X32" s="457"/>
      <c r="Y32" s="457"/>
      <c r="Z32" s="457"/>
      <c r="AA32" s="457"/>
      <c r="AB32" s="457"/>
      <c r="AC32" s="457"/>
      <c r="AK32" s="50"/>
      <c r="AL32" s="50"/>
    </row>
    <row r="33" spans="1:38" ht="15.5" customHeight="1">
      <c r="A33" s="452"/>
      <c r="C33" s="55"/>
      <c r="D33" s="55"/>
      <c r="E33" s="55"/>
      <c r="F33" s="45" t="s">
        <v>121</v>
      </c>
      <c r="G33" s="461" t="s">
        <v>142</v>
      </c>
      <c r="H33" s="462"/>
      <c r="I33" s="462"/>
      <c r="J33" s="462"/>
      <c r="K33" s="462"/>
      <c r="L33" s="462"/>
      <c r="M33" s="462"/>
      <c r="N33" s="462"/>
      <c r="O33" s="462"/>
      <c r="P33" s="462"/>
      <c r="Q33" s="462"/>
      <c r="R33" s="462"/>
      <c r="S33" s="462"/>
      <c r="T33" s="462"/>
      <c r="U33" s="462"/>
      <c r="V33" s="462"/>
      <c r="W33" s="462"/>
      <c r="X33" s="462"/>
      <c r="Y33" s="462"/>
      <c r="Z33" s="462"/>
      <c r="AA33" s="462"/>
      <c r="AB33" s="462"/>
      <c r="AC33" s="463"/>
      <c r="AK33" s="50"/>
      <c r="AL33" s="50"/>
    </row>
    <row r="34" spans="1:38" ht="15.5" customHeight="1">
      <c r="A34" s="453"/>
      <c r="B34" s="55"/>
      <c r="C34" s="55"/>
      <c r="D34" s="55"/>
      <c r="E34" s="55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4"/>
      <c r="W34" s="54"/>
      <c r="X34" s="54"/>
      <c r="Y34" s="54"/>
      <c r="Z34" s="54"/>
      <c r="AA34" s="54"/>
      <c r="AB34" s="54"/>
      <c r="AC34" s="54"/>
    </row>
    <row r="35" spans="1:38" ht="15.5" customHeight="1">
      <c r="A35" s="53" t="s">
        <v>141</v>
      </c>
      <c r="C35" s="432" t="s">
        <v>140</v>
      </c>
      <c r="D35" s="433"/>
      <c r="E35" s="434"/>
      <c r="G35" s="437" t="s">
        <v>139</v>
      </c>
      <c r="H35" s="438"/>
      <c r="I35" s="439"/>
      <c r="K35" s="427" t="s">
        <v>138</v>
      </c>
      <c r="L35" s="428"/>
      <c r="M35" s="429"/>
      <c r="O35" s="395" t="s">
        <v>137</v>
      </c>
      <c r="P35" s="364"/>
      <c r="Q35" s="365"/>
      <c r="S35" s="407" t="s">
        <v>136</v>
      </c>
      <c r="T35" s="408"/>
      <c r="U35" s="409"/>
      <c r="W35" s="395" t="s">
        <v>135</v>
      </c>
      <c r="X35" s="364"/>
      <c r="Y35" s="365"/>
      <c r="AA35" s="395" t="s">
        <v>135</v>
      </c>
      <c r="AB35" s="364"/>
      <c r="AC35" s="365"/>
      <c r="AE35" s="363" t="s">
        <v>134</v>
      </c>
      <c r="AF35" s="364"/>
      <c r="AG35" s="365"/>
    </row>
    <row r="36" spans="1:38" ht="15.5" customHeight="1">
      <c r="A36" s="51" t="s">
        <v>195</v>
      </c>
      <c r="C36" s="467" t="s">
        <v>133</v>
      </c>
      <c r="D36" s="468"/>
      <c r="E36" s="469"/>
      <c r="G36" s="448" t="s">
        <v>130</v>
      </c>
      <c r="H36" s="449"/>
      <c r="I36" s="450"/>
      <c r="K36" s="458" t="s">
        <v>132</v>
      </c>
      <c r="L36" s="459"/>
      <c r="M36" s="460"/>
      <c r="O36" s="383" t="s">
        <v>131</v>
      </c>
      <c r="P36" s="384"/>
      <c r="Q36" s="385"/>
      <c r="S36" s="410" t="s">
        <v>299</v>
      </c>
      <c r="T36" s="411"/>
      <c r="U36" s="412"/>
      <c r="W36" s="383" t="s">
        <v>129</v>
      </c>
      <c r="X36" s="384"/>
      <c r="Y36" s="385"/>
      <c r="AA36" s="383" t="s">
        <v>128</v>
      </c>
      <c r="AB36" s="384"/>
      <c r="AC36" s="385"/>
      <c r="AE36" s="396" t="s">
        <v>127</v>
      </c>
      <c r="AF36" s="384"/>
      <c r="AG36" s="385"/>
      <c r="AL36" s="50"/>
    </row>
    <row r="37" spans="1:38" ht="15.5" customHeight="1">
      <c r="A37" s="41" t="s">
        <v>126</v>
      </c>
      <c r="B37" s="40" t="s">
        <v>47</v>
      </c>
      <c r="C37" s="47">
        <v>400</v>
      </c>
      <c r="D37" s="48" t="s">
        <v>0</v>
      </c>
      <c r="E37" s="47"/>
      <c r="G37" s="47"/>
      <c r="H37" s="48" t="s">
        <v>0</v>
      </c>
      <c r="I37" s="47"/>
      <c r="K37" s="47"/>
      <c r="L37" s="48" t="s">
        <v>0</v>
      </c>
      <c r="M37" s="47"/>
      <c r="O37" s="47"/>
      <c r="P37" s="48" t="s">
        <v>0</v>
      </c>
      <c r="Q37" s="47"/>
      <c r="S37" s="47"/>
      <c r="T37" s="48" t="s">
        <v>0</v>
      </c>
      <c r="U37" s="49">
        <v>-15</v>
      </c>
      <c r="W37" s="47"/>
      <c r="X37" s="48" t="s">
        <v>0</v>
      </c>
      <c r="Y37" s="47"/>
      <c r="AA37" s="47"/>
      <c r="AB37" s="48" t="s">
        <v>0</v>
      </c>
      <c r="AC37" s="47">
        <v>-385</v>
      </c>
      <c r="AE37" s="47">
        <f>C37+G37+K37+O37+S37+W37+AA37</f>
        <v>400</v>
      </c>
      <c r="AF37" s="48" t="s">
        <v>0</v>
      </c>
      <c r="AG37" s="47">
        <f>E37+I37+M37+Q37+U37+Y37+AC37</f>
        <v>-400</v>
      </c>
      <c r="AI37" s="47">
        <f t="shared" ref="AI37:AI47" si="3">ROUND(AE37+AG37,0)</f>
        <v>0</v>
      </c>
    </row>
    <row r="38" spans="1:38" ht="15.5" customHeight="1">
      <c r="A38" s="96" t="s">
        <v>193</v>
      </c>
      <c r="B38" s="40" t="s">
        <v>41</v>
      </c>
      <c r="C38" s="41"/>
      <c r="D38" s="21" t="s">
        <v>0</v>
      </c>
      <c r="E38" s="41"/>
      <c r="G38" s="41"/>
      <c r="H38" s="21" t="s">
        <v>0</v>
      </c>
      <c r="I38" s="41"/>
      <c r="K38" s="41"/>
      <c r="L38" s="21" t="s">
        <v>0</v>
      </c>
      <c r="M38" s="41"/>
      <c r="O38" s="41"/>
      <c r="P38" s="21" t="s">
        <v>0</v>
      </c>
      <c r="Q38" s="41"/>
      <c r="S38" s="41"/>
      <c r="T38" s="21" t="s">
        <v>0</v>
      </c>
      <c r="U38" s="41"/>
      <c r="W38" s="41"/>
      <c r="X38" s="21" t="s">
        <v>0</v>
      </c>
      <c r="Y38" s="41"/>
      <c r="AA38" s="41"/>
      <c r="AB38" s="21" t="s">
        <v>0</v>
      </c>
      <c r="AC38" s="41"/>
      <c r="AE38" s="41">
        <f>C38+G38+K38+O38+S38+W38+AA38</f>
        <v>0</v>
      </c>
      <c r="AF38" s="21" t="s">
        <v>0</v>
      </c>
      <c r="AG38" s="41">
        <f>E38+I38+M38+Q38+U38+Y38+AC38</f>
        <v>0</v>
      </c>
      <c r="AI38" s="41">
        <f t="shared" si="3"/>
        <v>0</v>
      </c>
    </row>
    <row r="39" spans="1:38" ht="15.5" customHeight="1">
      <c r="A39" s="46" t="s">
        <v>125</v>
      </c>
      <c r="B39" s="40" t="s">
        <v>82</v>
      </c>
      <c r="C39" s="32"/>
      <c r="D39" s="21" t="s">
        <v>0</v>
      </c>
      <c r="E39" s="32">
        <v>-15</v>
      </c>
      <c r="G39" s="46">
        <v>10</v>
      </c>
      <c r="H39" s="21" t="s">
        <v>0</v>
      </c>
      <c r="I39" s="32"/>
      <c r="K39" s="32"/>
      <c r="L39" s="21" t="s">
        <v>0</v>
      </c>
      <c r="M39" s="32"/>
      <c r="O39" s="32"/>
      <c r="P39" s="21" t="s">
        <v>0</v>
      </c>
      <c r="Q39" s="32"/>
      <c r="S39" s="46">
        <v>5</v>
      </c>
      <c r="T39" s="21" t="s">
        <v>0</v>
      </c>
      <c r="U39" s="32"/>
      <c r="W39" s="32"/>
      <c r="X39" s="21" t="s">
        <v>0</v>
      </c>
      <c r="Y39" s="32"/>
      <c r="AA39" s="32"/>
      <c r="AB39" s="21" t="s">
        <v>0</v>
      </c>
      <c r="AC39" s="32"/>
      <c r="AE39" s="32">
        <f>C39+G39+O39+S39+W39+AA39</f>
        <v>15</v>
      </c>
      <c r="AF39" s="21" t="s">
        <v>0</v>
      </c>
      <c r="AG39" s="32">
        <f>E39+I39+M39+Q39+U39+Y39+AC39</f>
        <v>-15</v>
      </c>
      <c r="AI39" s="32">
        <f t="shared" si="3"/>
        <v>0</v>
      </c>
    </row>
    <row r="40" spans="1:38" ht="15.5" customHeight="1">
      <c r="A40" s="41" t="s">
        <v>124</v>
      </c>
      <c r="B40" s="40" t="s">
        <v>123</v>
      </c>
      <c r="C40" s="41">
        <v>100</v>
      </c>
      <c r="D40" s="21" t="s">
        <v>0</v>
      </c>
      <c r="E40" s="41"/>
      <c r="G40" s="41"/>
      <c r="H40" s="21" t="s">
        <v>0</v>
      </c>
      <c r="I40" s="41"/>
      <c r="K40" s="41"/>
      <c r="L40" s="21" t="s">
        <v>0</v>
      </c>
      <c r="M40" s="41"/>
      <c r="O40" s="41"/>
      <c r="P40" s="21" t="s">
        <v>0</v>
      </c>
      <c r="Q40" s="41">
        <v>-100</v>
      </c>
      <c r="S40" s="41"/>
      <c r="T40" s="21" t="s">
        <v>0</v>
      </c>
      <c r="U40" s="41"/>
      <c r="W40" s="41"/>
      <c r="X40" s="21" t="s">
        <v>0</v>
      </c>
      <c r="Y40" s="41"/>
      <c r="AA40" s="41"/>
      <c r="AB40" s="21" t="s">
        <v>0</v>
      </c>
      <c r="AC40" s="41"/>
      <c r="AE40" s="41">
        <f t="shared" ref="AE40:AE46" si="4">C40+G40+K40+O40+S40+W40+AA40</f>
        <v>100</v>
      </c>
      <c r="AF40" s="21" t="s">
        <v>0</v>
      </c>
      <c r="AG40" s="41">
        <f>E40+I40+M40+Q40+U40+Y40+AC40</f>
        <v>-100</v>
      </c>
      <c r="AI40" s="41">
        <f t="shared" si="3"/>
        <v>0</v>
      </c>
    </row>
    <row r="41" spans="1:38" ht="15.5" customHeight="1">
      <c r="A41" s="93" t="s">
        <v>122</v>
      </c>
      <c r="B41" s="40" t="s">
        <v>45</v>
      </c>
      <c r="C41" s="41"/>
      <c r="D41" s="21" t="s">
        <v>0</v>
      </c>
      <c r="E41" s="44">
        <v>-70</v>
      </c>
      <c r="F41" s="45" t="s">
        <v>121</v>
      </c>
      <c r="G41" s="44">
        <v>75</v>
      </c>
      <c r="H41" s="21" t="s">
        <v>0</v>
      </c>
      <c r="I41" s="43"/>
      <c r="J41" s="101"/>
      <c r="K41" s="41"/>
      <c r="L41" s="21" t="s">
        <v>0</v>
      </c>
      <c r="M41" s="42">
        <v>-5</v>
      </c>
      <c r="N41" s="98" t="s">
        <v>120</v>
      </c>
      <c r="O41" s="41"/>
      <c r="P41" s="21" t="s">
        <v>0</v>
      </c>
      <c r="Q41" s="41"/>
      <c r="S41" s="41"/>
      <c r="T41" s="21" t="s">
        <v>0</v>
      </c>
      <c r="U41" s="41"/>
      <c r="W41" s="41"/>
      <c r="X41" s="21" t="s">
        <v>0</v>
      </c>
      <c r="Y41" s="41"/>
      <c r="AA41" s="41"/>
      <c r="AB41" s="21" t="s">
        <v>0</v>
      </c>
      <c r="AC41" s="41"/>
      <c r="AE41" s="41">
        <f t="shared" si="4"/>
        <v>75</v>
      </c>
      <c r="AF41" s="21" t="s">
        <v>0</v>
      </c>
      <c r="AG41" s="41">
        <f>E41+I41+M41+Q41+U41+Y41+AC41</f>
        <v>-75</v>
      </c>
      <c r="AI41" s="41">
        <f t="shared" si="3"/>
        <v>0</v>
      </c>
    </row>
    <row r="42" spans="1:38" ht="15.5" customHeight="1">
      <c r="A42" s="89" t="s">
        <v>196</v>
      </c>
      <c r="B42" s="40" t="s">
        <v>0</v>
      </c>
      <c r="C42" s="32"/>
      <c r="D42" s="21" t="s">
        <v>0</v>
      </c>
      <c r="E42" s="32"/>
      <c r="G42" s="32"/>
      <c r="H42" s="21" t="s">
        <v>0</v>
      </c>
      <c r="I42" s="32"/>
      <c r="K42" s="32"/>
      <c r="L42" s="21" t="s">
        <v>0</v>
      </c>
      <c r="M42" s="32"/>
      <c r="N42" s="37" t="s">
        <v>200</v>
      </c>
      <c r="O42" s="32"/>
      <c r="P42" s="21" t="s">
        <v>0</v>
      </c>
      <c r="Q42" s="32"/>
      <c r="S42" s="32"/>
      <c r="T42" s="21" t="s">
        <v>0</v>
      </c>
      <c r="U42" s="91" t="s">
        <v>119</v>
      </c>
      <c r="V42" s="92" t="s">
        <v>118</v>
      </c>
      <c r="W42" s="32"/>
      <c r="X42" s="21" t="s">
        <v>0</v>
      </c>
      <c r="Y42" s="32"/>
      <c r="AA42" s="32"/>
      <c r="AB42" s="21" t="s">
        <v>0</v>
      </c>
      <c r="AC42" s="32"/>
      <c r="AE42" s="32">
        <f t="shared" si="4"/>
        <v>0</v>
      </c>
      <c r="AF42" s="21" t="s">
        <v>0</v>
      </c>
      <c r="AG42" s="32">
        <f>E42+I42+M42+Q42+IFERROR(U42*1,0)+Y42+AC42</f>
        <v>0</v>
      </c>
      <c r="AI42" s="32">
        <f t="shared" si="3"/>
        <v>0</v>
      </c>
    </row>
    <row r="43" spans="1:38" ht="15.5" customHeight="1">
      <c r="A43" s="41" t="s">
        <v>116</v>
      </c>
      <c r="B43" s="40" t="s">
        <v>82</v>
      </c>
      <c r="C43" s="41"/>
      <c r="D43" s="21" t="s">
        <v>0</v>
      </c>
      <c r="E43" s="41"/>
      <c r="G43" s="41"/>
      <c r="H43" s="21" t="s">
        <v>0</v>
      </c>
      <c r="I43" s="41"/>
      <c r="K43" s="41"/>
      <c r="L43" s="21" t="s">
        <v>0</v>
      </c>
      <c r="M43" s="41"/>
      <c r="N43" s="37" t="s">
        <v>82</v>
      </c>
      <c r="O43" s="41">
        <v>100</v>
      </c>
      <c r="P43" s="21" t="s">
        <v>0</v>
      </c>
      <c r="Q43" s="41"/>
      <c r="S43" s="41"/>
      <c r="T43" s="21" t="s">
        <v>0</v>
      </c>
      <c r="U43" s="41"/>
      <c r="W43" s="41"/>
      <c r="X43" s="21" t="s">
        <v>0</v>
      </c>
      <c r="Y43" s="41">
        <v>-100</v>
      </c>
      <c r="AA43" s="41"/>
      <c r="AB43" s="21" t="s">
        <v>0</v>
      </c>
      <c r="AC43" s="41"/>
      <c r="AE43" s="41">
        <f t="shared" si="4"/>
        <v>100</v>
      </c>
      <c r="AF43" s="21" t="s">
        <v>0</v>
      </c>
      <c r="AG43" s="41">
        <f>E43+I43+M43+Q43+U43+Y43+AC43</f>
        <v>-100</v>
      </c>
      <c r="AI43" s="41">
        <f t="shared" si="3"/>
        <v>0</v>
      </c>
    </row>
    <row r="44" spans="1:38" ht="15.5" customHeight="1">
      <c r="A44" s="41" t="s">
        <v>116</v>
      </c>
      <c r="B44" s="40" t="s">
        <v>41</v>
      </c>
      <c r="C44" s="41"/>
      <c r="D44" s="21" t="s">
        <v>0</v>
      </c>
      <c r="E44" s="41"/>
      <c r="G44" s="41"/>
      <c r="H44" s="21" t="s">
        <v>0</v>
      </c>
      <c r="I44" s="41">
        <f>E41</f>
        <v>-70</v>
      </c>
      <c r="K44" s="41"/>
      <c r="L44" s="21" t="s">
        <v>0</v>
      </c>
      <c r="M44" s="41"/>
      <c r="N44" s="37" t="s">
        <v>117</v>
      </c>
      <c r="O44" s="41"/>
      <c r="P44" s="21" t="s">
        <v>0</v>
      </c>
      <c r="Q44" s="41"/>
      <c r="S44" s="41"/>
      <c r="T44" s="21" t="s">
        <v>0</v>
      </c>
      <c r="U44" s="41"/>
      <c r="W44" s="41">
        <v>70</v>
      </c>
      <c r="X44" s="21" t="s">
        <v>0</v>
      </c>
      <c r="Y44" s="41"/>
      <c r="AA44" s="41"/>
      <c r="AB44" s="21" t="s">
        <v>0</v>
      </c>
      <c r="AC44" s="41"/>
      <c r="AE44" s="41">
        <f t="shared" si="4"/>
        <v>70</v>
      </c>
      <c r="AF44" s="21" t="s">
        <v>0</v>
      </c>
      <c r="AG44" s="41">
        <f>E44+I44+M44+Q44+U44+Y44+AC44</f>
        <v>-70</v>
      </c>
      <c r="AI44" s="41">
        <f t="shared" si="3"/>
        <v>0</v>
      </c>
    </row>
    <row r="45" spans="1:38" ht="15.5" customHeight="1">
      <c r="A45" s="41" t="s">
        <v>116</v>
      </c>
      <c r="B45" s="40" t="s">
        <v>46</v>
      </c>
      <c r="C45" s="41"/>
      <c r="D45" s="21" t="s">
        <v>0</v>
      </c>
      <c r="E45" s="41"/>
      <c r="G45" s="41"/>
      <c r="H45" s="21" t="s">
        <v>0</v>
      </c>
      <c r="I45" s="41">
        <f>E39</f>
        <v>-15</v>
      </c>
      <c r="K45" s="41">
        <v>5</v>
      </c>
      <c r="L45" s="21" t="s">
        <v>0</v>
      </c>
      <c r="M45" s="41"/>
      <c r="N45" s="37" t="s">
        <v>46</v>
      </c>
      <c r="O45" s="41"/>
      <c r="P45" s="21" t="s">
        <v>0</v>
      </c>
      <c r="Q45" s="41"/>
      <c r="S45" s="41"/>
      <c r="T45" s="21" t="s">
        <v>0</v>
      </c>
      <c r="U45" s="41"/>
      <c r="W45" s="41">
        <v>10</v>
      </c>
      <c r="X45" s="21" t="s">
        <v>0</v>
      </c>
      <c r="Y45" s="41"/>
      <c r="AA45" s="41"/>
      <c r="AB45" s="21" t="s">
        <v>0</v>
      </c>
      <c r="AC45" s="41"/>
      <c r="AE45" s="41">
        <f t="shared" si="4"/>
        <v>15</v>
      </c>
      <c r="AF45" s="21" t="s">
        <v>0</v>
      </c>
      <c r="AG45" s="41">
        <f>E45+I45+M45+Q45+U45+Y45+AC45</f>
        <v>-15</v>
      </c>
      <c r="AI45" s="41">
        <f t="shared" si="3"/>
        <v>0</v>
      </c>
    </row>
    <row r="46" spans="1:38" ht="15.5" customHeight="1">
      <c r="A46" s="32" t="s">
        <v>115</v>
      </c>
      <c r="B46" s="40" t="s">
        <v>82</v>
      </c>
      <c r="C46" s="32"/>
      <c r="D46" s="21" t="s">
        <v>0</v>
      </c>
      <c r="E46" s="32"/>
      <c r="G46" s="32"/>
      <c r="H46" s="21" t="s">
        <v>0</v>
      </c>
      <c r="I46" s="32"/>
      <c r="K46" s="32"/>
      <c r="L46" s="21" t="s">
        <v>0</v>
      </c>
      <c r="M46" s="32"/>
      <c r="N46" s="39" t="s">
        <v>114</v>
      </c>
      <c r="O46" s="32"/>
      <c r="P46" s="21" t="s">
        <v>0</v>
      </c>
      <c r="Q46" s="32"/>
      <c r="S46" s="32"/>
      <c r="T46" s="21" t="s">
        <v>0</v>
      </c>
      <c r="U46" s="32"/>
      <c r="W46" s="38">
        <v>20</v>
      </c>
      <c r="X46" s="21" t="s">
        <v>0</v>
      </c>
      <c r="Y46" s="32"/>
      <c r="AA46" s="32"/>
      <c r="AB46" s="21">
        <v>-25</v>
      </c>
      <c r="AC46" s="32">
        <v>-20</v>
      </c>
      <c r="AE46" s="32">
        <f t="shared" si="4"/>
        <v>20</v>
      </c>
      <c r="AF46" s="21" t="s">
        <v>0</v>
      </c>
      <c r="AG46" s="32">
        <f>E46+I46+M46+Q46+U46+Y46+AC46</f>
        <v>-20</v>
      </c>
      <c r="AI46" s="32">
        <f t="shared" si="3"/>
        <v>0</v>
      </c>
    </row>
    <row r="47" spans="1:38" ht="15.5" customHeight="1">
      <c r="A47" s="33" t="s">
        <v>113</v>
      </c>
      <c r="C47" s="33">
        <f>SUM(C37:C46)</f>
        <v>500</v>
      </c>
      <c r="D47" s="21" t="s">
        <v>0</v>
      </c>
      <c r="E47" s="33">
        <f>SUM(E37:E46)</f>
        <v>-85</v>
      </c>
      <c r="G47" s="33">
        <f>SUM(G37:G46)</f>
        <v>85</v>
      </c>
      <c r="H47" s="21" t="s">
        <v>0</v>
      </c>
      <c r="I47" s="33">
        <f>SUM(I37:I46)</f>
        <v>-85</v>
      </c>
      <c r="K47" s="33">
        <f>SUM(K37:K46)</f>
        <v>5</v>
      </c>
      <c r="L47" s="21" t="s">
        <v>0</v>
      </c>
      <c r="M47" s="33">
        <f>SUM(M37:M46)</f>
        <v>-5</v>
      </c>
      <c r="N47" s="37" t="s">
        <v>44</v>
      </c>
      <c r="O47" s="33">
        <f>SUM(O37:O46)</f>
        <v>100</v>
      </c>
      <c r="P47" s="21" t="s">
        <v>0</v>
      </c>
      <c r="Q47" s="33">
        <f>SUM(Q37:Q46)</f>
        <v>-100</v>
      </c>
      <c r="S47" s="33">
        <f>SUM(S37:S46)</f>
        <v>5</v>
      </c>
      <c r="T47" s="21" t="s">
        <v>0</v>
      </c>
      <c r="U47" s="33">
        <f>SUM(U37:U46)</f>
        <v>-15</v>
      </c>
      <c r="W47" s="33">
        <f>SUM(W37:W46)</f>
        <v>100</v>
      </c>
      <c r="X47" s="21" t="s">
        <v>0</v>
      </c>
      <c r="Y47" s="33">
        <f>SUM(Y37:Y46)</f>
        <v>-100</v>
      </c>
      <c r="AA47" s="33">
        <f>SUM(AA37:AA46)</f>
        <v>0</v>
      </c>
      <c r="AB47" s="21" t="s">
        <v>0</v>
      </c>
      <c r="AC47" s="33">
        <f>SUM(AC37:AC46)</f>
        <v>-405</v>
      </c>
      <c r="AE47" s="33">
        <f>SUM(AE37:AE46)</f>
        <v>795</v>
      </c>
      <c r="AF47" s="34" t="s">
        <v>0</v>
      </c>
      <c r="AG47" s="33">
        <f>SUM(AG37:AG46)</f>
        <v>-795</v>
      </c>
      <c r="AI47" s="33">
        <f t="shared" si="3"/>
        <v>0</v>
      </c>
    </row>
    <row r="48" spans="1:38" ht="15.5" customHeight="1">
      <c r="A48" s="33" t="s">
        <v>55</v>
      </c>
      <c r="C48" s="33">
        <f>ROUND(IF(SUM(C47:E47)&gt;0,SUM(C47:E47),0),0)</f>
        <v>415</v>
      </c>
      <c r="D48" s="34" t="s">
        <v>0</v>
      </c>
      <c r="E48" s="33">
        <f>ROUND(IF(SUM(C47:E47)&lt;0,SUM(C47:E47),0),0)</f>
        <v>0</v>
      </c>
      <c r="F48" s="35"/>
      <c r="G48" s="33">
        <f>ROUND(IF(SUM(G47:I47)&gt;0,SUM(G47:I47),0),0)</f>
        <v>0</v>
      </c>
      <c r="H48" s="34" t="s">
        <v>0</v>
      </c>
      <c r="I48" s="33">
        <f>ROUND(IF(SUM(G47:I47)&lt;0,SUM(G47:I47),0),0)</f>
        <v>0</v>
      </c>
      <c r="J48" s="35"/>
      <c r="K48" s="33">
        <f>ROUND(IF(SUM(K47:M47)&gt;0,SUM(K47:M47),0),0)</f>
        <v>0</v>
      </c>
      <c r="L48" s="34" t="s">
        <v>0</v>
      </c>
      <c r="M48" s="33">
        <f>ROUND(IF(SUM(K47:M47)&lt;0,SUM(K47:M47),0),0)</f>
        <v>0</v>
      </c>
      <c r="N48" s="37" t="s">
        <v>82</v>
      </c>
      <c r="O48" s="33">
        <f>ROUND(IF(SUM(O47:Q47)&gt;0,SUM(O47:Q47),0),0)</f>
        <v>0</v>
      </c>
      <c r="P48" s="34" t="s">
        <v>0</v>
      </c>
      <c r="Q48" s="33">
        <f>ROUND(IF(SUM(O47:Q47)&lt;0,SUM(O47:Q47),0),0)</f>
        <v>0</v>
      </c>
      <c r="R48" s="35"/>
      <c r="S48" s="33">
        <f>ROUND(IF(SUM(S47:U47)&gt;0,SUM(S47:U47),0),0)</f>
        <v>0</v>
      </c>
      <c r="T48" s="34" t="s">
        <v>0</v>
      </c>
      <c r="U48" s="36">
        <f>ROUND(IF(SUM(S47:U47)&lt;0,SUM(S47:U47),0),0)</f>
        <v>-10</v>
      </c>
      <c r="V48" s="35"/>
      <c r="W48" s="33">
        <f>ROUND(IF(SUM(W47:Y47)&gt;0,SUM(W47:Y47),0),0)</f>
        <v>0</v>
      </c>
      <c r="X48" s="34" t="s">
        <v>0</v>
      </c>
      <c r="Y48" s="33">
        <f>ROUND(IF(SUM(W47:Y47)&lt;0,SUM(W47:Y47),0),0)</f>
        <v>0</v>
      </c>
      <c r="Z48" s="35"/>
      <c r="AA48" s="33">
        <f>ROUND(IF(SUM(AA47:AC47)&gt;0,SUM(AA47:AC47),0),0)</f>
        <v>0</v>
      </c>
      <c r="AB48" s="34" t="s">
        <v>0</v>
      </c>
      <c r="AC48" s="33">
        <f>ROUND(IF(SUM(AA47:AC47)&lt;0,SUM(AA47:AC47),0),0)</f>
        <v>-405</v>
      </c>
      <c r="AE48" s="19"/>
      <c r="AF48" s="19"/>
      <c r="AG48" s="19"/>
      <c r="AI48" s="32">
        <f>ROUND(SUM(C48:AC48),0)</f>
        <v>0</v>
      </c>
    </row>
    <row r="49" spans="1:33" ht="15.5" customHeight="1">
      <c r="A49" s="116" t="s">
        <v>216</v>
      </c>
      <c r="F49" s="24"/>
      <c r="G49" s="24"/>
      <c r="H49" s="24"/>
      <c r="I49" s="24"/>
      <c r="J49" s="24"/>
      <c r="K49" s="24"/>
      <c r="L49" s="24"/>
      <c r="M49" s="24"/>
      <c r="N49" s="25" t="s">
        <v>49</v>
      </c>
      <c r="O49" s="24"/>
      <c r="P49" s="24"/>
      <c r="Q49" s="24"/>
      <c r="R49" s="24"/>
      <c r="V49" s="31"/>
      <c r="W49" s="31"/>
      <c r="X49" s="31"/>
      <c r="Y49" s="31"/>
      <c r="Z49" s="31"/>
      <c r="AA49" s="19"/>
      <c r="AB49" s="19"/>
      <c r="AC49" s="19"/>
      <c r="AD49" s="19"/>
      <c r="AE49" s="19"/>
      <c r="AF49" s="19"/>
      <c r="AG49" s="19"/>
    </row>
    <row r="50" spans="1:33" ht="15.5" customHeight="1">
      <c r="A50" s="30" t="s">
        <v>112</v>
      </c>
      <c r="C50" s="29">
        <f>C48-C37</f>
        <v>15</v>
      </c>
      <c r="D50" s="28" t="s">
        <v>0</v>
      </c>
      <c r="E50" s="27" t="s">
        <v>108</v>
      </c>
      <c r="F50" s="26" t="s">
        <v>111</v>
      </c>
      <c r="G50" s="24"/>
      <c r="H50" s="24"/>
      <c r="I50" s="24"/>
      <c r="J50" s="24"/>
      <c r="K50" s="24"/>
      <c r="L50" s="24"/>
      <c r="M50" s="24"/>
      <c r="N50" s="25" t="s">
        <v>104</v>
      </c>
      <c r="O50" s="24"/>
      <c r="P50" s="24"/>
      <c r="Q50" s="24"/>
      <c r="R50" s="23" t="s">
        <v>110</v>
      </c>
      <c r="S50" s="22" t="s">
        <v>108</v>
      </c>
      <c r="T50" s="21" t="s">
        <v>0</v>
      </c>
      <c r="U50" s="20">
        <f>U48-U37</f>
        <v>5</v>
      </c>
      <c r="V50" s="454" t="s">
        <v>109</v>
      </c>
      <c r="W50" s="455"/>
      <c r="X50" s="455"/>
      <c r="Y50" s="455"/>
      <c r="Z50" s="456"/>
      <c r="AA50" s="22" t="s">
        <v>108</v>
      </c>
      <c r="AB50" s="21" t="s">
        <v>0</v>
      </c>
      <c r="AC50" s="20">
        <f>AC48-AC37</f>
        <v>-20</v>
      </c>
      <c r="AD50" s="19"/>
      <c r="AE50" s="19"/>
      <c r="AF50" s="19"/>
      <c r="AG50" s="19"/>
    </row>
    <row r="51" spans="1:33" ht="15.5" customHeight="1">
      <c r="A51" s="17" t="s">
        <v>0</v>
      </c>
    </row>
    <row r="52" spans="1:33" ht="15.5" customHeight="1">
      <c r="A52" s="17" t="s">
        <v>0</v>
      </c>
      <c r="C52" s="17">
        <f>C17-C50</f>
        <v>0</v>
      </c>
      <c r="U52" s="17">
        <f>U17-U50</f>
        <v>0</v>
      </c>
      <c r="AC52" s="17">
        <f>AC17-AC50</f>
        <v>0</v>
      </c>
    </row>
    <row r="53" spans="1:33" ht="15.5" customHeight="1">
      <c r="A53" s="17" t="s">
        <v>0</v>
      </c>
    </row>
    <row r="54" spans="1:33" ht="15.5" customHeight="1">
      <c r="A54" s="17" t="s">
        <v>0</v>
      </c>
    </row>
    <row r="55" spans="1:33" ht="15.5" customHeight="1">
      <c r="A55" s="17" t="s">
        <v>0</v>
      </c>
    </row>
  </sheetData>
  <mergeCells count="94">
    <mergeCell ref="C3:E3"/>
    <mergeCell ref="Q22:T22"/>
    <mergeCell ref="F23:H25"/>
    <mergeCell ref="A18:A21"/>
    <mergeCell ref="F22:H22"/>
    <mergeCell ref="J20:M20"/>
    <mergeCell ref="G18:Q19"/>
    <mergeCell ref="G16:Q17"/>
    <mergeCell ref="K35:M35"/>
    <mergeCell ref="G35:I35"/>
    <mergeCell ref="O35:Q35"/>
    <mergeCell ref="O36:Q36"/>
    <mergeCell ref="K36:M36"/>
    <mergeCell ref="Z30:AB30"/>
    <mergeCell ref="F30:H30"/>
    <mergeCell ref="J30:M30"/>
    <mergeCell ref="F28:H28"/>
    <mergeCell ref="J28:M28"/>
    <mergeCell ref="N20:P30"/>
    <mergeCell ref="F26:H26"/>
    <mergeCell ref="Q29:T29"/>
    <mergeCell ref="V24:X24"/>
    <mergeCell ref="V27:X27"/>
    <mergeCell ref="F29:H29"/>
    <mergeCell ref="Q28:T28"/>
    <mergeCell ref="F27:H27"/>
    <mergeCell ref="J27:M27"/>
    <mergeCell ref="Q27:T27"/>
    <mergeCell ref="A31:A34"/>
    <mergeCell ref="V50:Z50"/>
    <mergeCell ref="B31:AC32"/>
    <mergeCell ref="K3:M3"/>
    <mergeCell ref="G33:AC33"/>
    <mergeCell ref="V30:X30"/>
    <mergeCell ref="V29:X29"/>
    <mergeCell ref="J29:M29"/>
    <mergeCell ref="Q23:T23"/>
    <mergeCell ref="F21:H21"/>
    <mergeCell ref="O3:Q3"/>
    <mergeCell ref="C36:E36"/>
    <mergeCell ref="W36:Y36"/>
    <mergeCell ref="C35:E35"/>
    <mergeCell ref="Q30:T30"/>
    <mergeCell ref="G36:I36"/>
    <mergeCell ref="G2:I2"/>
    <mergeCell ref="O2:Q2"/>
    <mergeCell ref="F20:H20"/>
    <mergeCell ref="Q26:T26"/>
    <mergeCell ref="J23:M23"/>
    <mergeCell ref="J25:M25"/>
    <mergeCell ref="J26:M26"/>
    <mergeCell ref="J24:M24"/>
    <mergeCell ref="G3:I3"/>
    <mergeCell ref="Q24:T24"/>
    <mergeCell ref="Q25:T25"/>
    <mergeCell ref="C1:Q1"/>
    <mergeCell ref="R18:X19"/>
    <mergeCell ref="V22:X22"/>
    <mergeCell ref="V21:X21"/>
    <mergeCell ref="V20:X20"/>
    <mergeCell ref="S3:U3"/>
    <mergeCell ref="J21:M21"/>
    <mergeCell ref="Q20:T20"/>
    <mergeCell ref="Q21:T21"/>
    <mergeCell ref="K2:M2"/>
    <mergeCell ref="S2:U2"/>
    <mergeCell ref="B20:D30"/>
    <mergeCell ref="E20:E30"/>
    <mergeCell ref="C2:E2"/>
    <mergeCell ref="J22:M22"/>
    <mergeCell ref="W16:Y17"/>
    <mergeCell ref="AE36:AG36"/>
    <mergeCell ref="AE35:AG35"/>
    <mergeCell ref="AA36:AC36"/>
    <mergeCell ref="S35:U35"/>
    <mergeCell ref="W35:Y35"/>
    <mergeCell ref="S36:U36"/>
    <mergeCell ref="AA35:AC35"/>
    <mergeCell ref="AE2:AG2"/>
    <mergeCell ref="Z19:AC22"/>
    <mergeCell ref="Y18:Y30"/>
    <mergeCell ref="V28:X28"/>
    <mergeCell ref="V26:X26"/>
    <mergeCell ref="AA3:AC3"/>
    <mergeCell ref="W3:Y3"/>
    <mergeCell ref="Z23:AB26"/>
    <mergeCell ref="AA2:AC2"/>
    <mergeCell ref="AE3:AG3"/>
    <mergeCell ref="V23:X23"/>
    <mergeCell ref="W2:Y2"/>
    <mergeCell ref="Z27:AB29"/>
    <mergeCell ref="AC27:AC29"/>
    <mergeCell ref="AC23:AC26"/>
    <mergeCell ref="V25:X25"/>
  </mergeCells>
  <conditionalFormatting sqref="C1:AI1048576">
    <cfRule type="cellIs" dxfId="8" priority="1" operator="equal">
      <formula>0</formula>
    </cfRule>
    <cfRule type="cellIs" dxfId="7" priority="2" operator="lessThan">
      <formula>0</formula>
    </cfRule>
  </conditionalFormatting>
  <printOptions horizontalCentered="1"/>
  <pageMargins left="0.25" right="0.25" top="0.25" bottom="0.25" header="0.3" footer="0.3"/>
  <pageSetup scale="79" orientation="landscape" horizontalDpi="0" verticalDpi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909F24-2705-DE46-9653-8E11D0208B2D}">
  <dimension ref="A1:AL55"/>
  <sheetViews>
    <sheetView workbookViewId="0"/>
  </sheetViews>
  <sheetFormatPr baseColWidth="10" defaultColWidth="7.83203125" defaultRowHeight="15.5" customHeight="1"/>
  <cols>
    <col min="1" max="1" width="40.83203125" style="17" customWidth="1"/>
    <col min="2" max="2" width="2.83203125" style="18" customWidth="1"/>
    <col min="3" max="3" width="5.33203125" style="17" customWidth="1"/>
    <col min="4" max="4" width="0.33203125" style="17" customWidth="1"/>
    <col min="5" max="5" width="5.5" style="17" customWidth="1"/>
    <col min="6" max="6" width="5.1640625" style="17" customWidth="1"/>
    <col min="7" max="7" width="5.5" style="17" customWidth="1"/>
    <col min="8" max="8" width="0.33203125" style="17" customWidth="1"/>
    <col min="9" max="9" width="5.5" style="17" customWidth="1"/>
    <col min="10" max="11" width="5.83203125" style="17" customWidth="1"/>
    <col min="12" max="12" width="0.33203125" style="17" customWidth="1"/>
    <col min="13" max="14" width="5.83203125" style="17" customWidth="1"/>
    <col min="15" max="15" width="5.5" style="17" customWidth="1"/>
    <col min="16" max="16" width="0.33203125" style="17" customWidth="1"/>
    <col min="17" max="17" width="5.5" style="17" customWidth="1"/>
    <col min="18" max="18" width="4.83203125" style="17" customWidth="1"/>
    <col min="19" max="19" width="5.5" style="17" customWidth="1"/>
    <col min="20" max="20" width="0.33203125" style="17" customWidth="1"/>
    <col min="21" max="21" width="5.5" style="17" customWidth="1"/>
    <col min="22" max="22" width="4.83203125" style="17" customWidth="1"/>
    <col min="23" max="23" width="5.33203125" style="17" customWidth="1"/>
    <col min="24" max="24" width="0.33203125" style="17" customWidth="1"/>
    <col min="25" max="25" width="5.5" style="17" customWidth="1"/>
    <col min="26" max="26" width="5" style="17" customWidth="1"/>
    <col min="27" max="27" width="5.5" style="17" customWidth="1"/>
    <col min="28" max="28" width="0.33203125" style="17" customWidth="1"/>
    <col min="29" max="29" width="5.5" style="17" customWidth="1"/>
    <col min="30" max="30" width="5.33203125" style="17" customWidth="1"/>
    <col min="31" max="31" width="5.5" style="17" customWidth="1"/>
    <col min="32" max="32" width="0.33203125" style="17" customWidth="1"/>
    <col min="33" max="33" width="5.5" style="17" customWidth="1"/>
    <col min="34" max="34" width="5.33203125" style="17" customWidth="1"/>
    <col min="35" max="16384" width="7.83203125" style="17"/>
  </cols>
  <sheetData>
    <row r="1" spans="1:35" ht="18" customHeight="1">
      <c r="A1" s="1" t="s">
        <v>37</v>
      </c>
      <c r="C1" s="413" t="s">
        <v>173</v>
      </c>
      <c r="D1" s="413"/>
      <c r="E1" s="413"/>
      <c r="F1" s="413"/>
      <c r="G1" s="413"/>
      <c r="H1" s="413"/>
      <c r="I1" s="413"/>
      <c r="J1" s="413"/>
      <c r="K1" s="413"/>
      <c r="L1" s="413"/>
      <c r="M1" s="413"/>
      <c r="N1" s="413"/>
      <c r="O1" s="413"/>
      <c r="P1" s="413"/>
      <c r="Q1" s="413"/>
      <c r="S1" s="1"/>
    </row>
    <row r="2" spans="1:35" ht="15.5" customHeight="1">
      <c r="A2" s="81" t="s">
        <v>172</v>
      </c>
      <c r="C2" s="432" t="s">
        <v>140</v>
      </c>
      <c r="D2" s="433"/>
      <c r="E2" s="434"/>
      <c r="G2" s="437" t="s">
        <v>139</v>
      </c>
      <c r="H2" s="438"/>
      <c r="I2" s="439"/>
      <c r="K2" s="427" t="s">
        <v>138</v>
      </c>
      <c r="L2" s="428"/>
      <c r="M2" s="429"/>
      <c r="O2" s="395" t="s">
        <v>137</v>
      </c>
      <c r="P2" s="364"/>
      <c r="Q2" s="365"/>
      <c r="S2" s="407" t="s">
        <v>136</v>
      </c>
      <c r="T2" s="408"/>
      <c r="U2" s="409"/>
      <c r="W2" s="395" t="s">
        <v>135</v>
      </c>
      <c r="X2" s="364"/>
      <c r="Y2" s="365"/>
      <c r="AA2" s="395" t="s">
        <v>135</v>
      </c>
      <c r="AB2" s="364"/>
      <c r="AC2" s="365"/>
      <c r="AE2" s="363" t="s">
        <v>134</v>
      </c>
      <c r="AF2" s="364"/>
      <c r="AG2" s="365"/>
    </row>
    <row r="3" spans="1:35" ht="15.5" customHeight="1">
      <c r="A3" s="80" t="s">
        <v>171</v>
      </c>
      <c r="C3" s="467" t="s">
        <v>133</v>
      </c>
      <c r="D3" s="468"/>
      <c r="E3" s="469"/>
      <c r="G3" s="448" t="s">
        <v>130</v>
      </c>
      <c r="H3" s="449"/>
      <c r="I3" s="450"/>
      <c r="K3" s="458" t="s">
        <v>132</v>
      </c>
      <c r="L3" s="459"/>
      <c r="M3" s="460"/>
      <c r="O3" s="383" t="s">
        <v>131</v>
      </c>
      <c r="P3" s="384"/>
      <c r="Q3" s="385"/>
      <c r="S3" s="410" t="s">
        <v>299</v>
      </c>
      <c r="T3" s="411"/>
      <c r="U3" s="412"/>
      <c r="W3" s="383" t="s">
        <v>129</v>
      </c>
      <c r="X3" s="384"/>
      <c r="Y3" s="385"/>
      <c r="AA3" s="383" t="s">
        <v>128</v>
      </c>
      <c r="AB3" s="384"/>
      <c r="AC3" s="385"/>
      <c r="AE3" s="396" t="s">
        <v>127</v>
      </c>
      <c r="AF3" s="384"/>
      <c r="AG3" s="385"/>
    </row>
    <row r="4" spans="1:35" ht="15.5" customHeight="1">
      <c r="A4" s="41" t="s">
        <v>126</v>
      </c>
      <c r="C4" s="47">
        <v>400</v>
      </c>
      <c r="D4" s="48" t="s">
        <v>0</v>
      </c>
      <c r="E4" s="47"/>
      <c r="G4" s="47"/>
      <c r="H4" s="48" t="s">
        <v>0</v>
      </c>
      <c r="I4" s="47"/>
      <c r="K4" s="47"/>
      <c r="L4" s="48" t="s">
        <v>0</v>
      </c>
      <c r="M4" s="47"/>
      <c r="O4" s="47"/>
      <c r="P4" s="48" t="s">
        <v>0</v>
      </c>
      <c r="Q4" s="47"/>
      <c r="S4" s="47"/>
      <c r="T4" s="48" t="s">
        <v>0</v>
      </c>
      <c r="U4" s="49">
        <v>-15</v>
      </c>
      <c r="W4" s="47"/>
      <c r="X4" s="48" t="s">
        <v>0</v>
      </c>
      <c r="Y4" s="47"/>
      <c r="AA4" s="47"/>
      <c r="AB4" s="48" t="s">
        <v>0</v>
      </c>
      <c r="AC4" s="47">
        <v>-385</v>
      </c>
      <c r="AE4" s="47">
        <f t="shared" ref="AE4:AE13" si="0">C4+G4+K4+O4+S4+W4+AA4</f>
        <v>400</v>
      </c>
      <c r="AF4" s="48" t="s">
        <v>0</v>
      </c>
      <c r="AG4" s="47">
        <f t="shared" ref="AG4:AG13" si="1">E4+I4+M4+Q4+U4+Y4+AC4</f>
        <v>-400</v>
      </c>
      <c r="AI4" s="47">
        <f t="shared" ref="AI4:AI14" si="2">ROUND(AE4+AG4,0)</f>
        <v>0</v>
      </c>
    </row>
    <row r="5" spans="1:35" ht="15.5" customHeight="1" thickBot="1">
      <c r="A5" s="96" t="s">
        <v>192</v>
      </c>
      <c r="B5" s="74" t="s">
        <v>41</v>
      </c>
      <c r="C5" s="41"/>
      <c r="D5" s="21" t="s">
        <v>0</v>
      </c>
      <c r="E5" s="41"/>
      <c r="G5" s="41"/>
      <c r="H5" s="21" t="s">
        <v>0</v>
      </c>
      <c r="I5" s="41">
        <v>-15</v>
      </c>
      <c r="K5" s="41"/>
      <c r="L5" s="21" t="s">
        <v>0</v>
      </c>
      <c r="M5" s="41"/>
      <c r="O5" s="41"/>
      <c r="P5" s="21" t="s">
        <v>0</v>
      </c>
      <c r="Q5" s="41"/>
      <c r="S5" s="41">
        <v>15</v>
      </c>
      <c r="T5" s="21" t="s">
        <v>0</v>
      </c>
      <c r="U5" s="41"/>
      <c r="W5" s="41"/>
      <c r="X5" s="21" t="s">
        <v>0</v>
      </c>
      <c r="Y5" s="41"/>
      <c r="AA5" s="41"/>
      <c r="AB5" s="21" t="s">
        <v>0</v>
      </c>
      <c r="AC5" s="41"/>
      <c r="AE5" s="41">
        <f t="shared" si="0"/>
        <v>15</v>
      </c>
      <c r="AF5" s="21" t="s">
        <v>0</v>
      </c>
      <c r="AG5" s="41">
        <f t="shared" si="1"/>
        <v>-15</v>
      </c>
      <c r="AI5" s="41">
        <f t="shared" si="2"/>
        <v>0</v>
      </c>
    </row>
    <row r="6" spans="1:35" ht="15.5" customHeight="1" thickBot="1">
      <c r="A6" s="46" t="s">
        <v>170</v>
      </c>
      <c r="B6" s="74" t="s">
        <v>46</v>
      </c>
      <c r="C6" s="32"/>
      <c r="D6" s="79" t="s">
        <v>0</v>
      </c>
      <c r="E6" s="77">
        <v>-15</v>
      </c>
      <c r="F6" s="78" t="s">
        <v>169</v>
      </c>
      <c r="G6" s="77">
        <f>-E6</f>
        <v>15</v>
      </c>
      <c r="H6" s="76" t="s">
        <v>0</v>
      </c>
      <c r="I6" s="32"/>
      <c r="K6" s="32"/>
      <c r="L6" s="21" t="s">
        <v>0</v>
      </c>
      <c r="M6" s="32"/>
      <c r="O6" s="32"/>
      <c r="P6" s="21" t="s">
        <v>0</v>
      </c>
      <c r="Q6" s="32"/>
      <c r="S6" s="46">
        <v>9.9999999999999995E-7</v>
      </c>
      <c r="T6" s="21" t="s">
        <v>0</v>
      </c>
      <c r="U6" s="32"/>
      <c r="W6" s="32"/>
      <c r="X6" s="21" t="s">
        <v>0</v>
      </c>
      <c r="Y6" s="32"/>
      <c r="AA6" s="32"/>
      <c r="AB6" s="21" t="s">
        <v>0</v>
      </c>
      <c r="AC6" s="32"/>
      <c r="AE6" s="32">
        <f t="shared" si="0"/>
        <v>15.000000999999999</v>
      </c>
      <c r="AF6" s="21" t="s">
        <v>0</v>
      </c>
      <c r="AG6" s="32">
        <f t="shared" si="1"/>
        <v>-15</v>
      </c>
      <c r="AI6" s="32">
        <f t="shared" si="2"/>
        <v>0</v>
      </c>
    </row>
    <row r="7" spans="1:35" ht="15.5" customHeight="1">
      <c r="A7" s="41" t="s">
        <v>124</v>
      </c>
      <c r="B7" s="74" t="s">
        <v>82</v>
      </c>
      <c r="C7" s="41">
        <v>100</v>
      </c>
      <c r="D7" s="21" t="s">
        <v>0</v>
      </c>
      <c r="E7" s="63"/>
      <c r="F7" s="112" t="s">
        <v>165</v>
      </c>
      <c r="G7" s="62"/>
      <c r="H7" s="21" t="s">
        <v>0</v>
      </c>
      <c r="I7" s="41"/>
      <c r="K7" s="41"/>
      <c r="L7" s="21" t="s">
        <v>0</v>
      </c>
      <c r="M7" s="41"/>
      <c r="O7" s="41"/>
      <c r="P7" s="21" t="s">
        <v>0</v>
      </c>
      <c r="Q7" s="41">
        <v>-100</v>
      </c>
      <c r="S7" s="41"/>
      <c r="T7" s="21" t="s">
        <v>0</v>
      </c>
      <c r="U7" s="41"/>
      <c r="W7" s="41"/>
      <c r="X7" s="21" t="s">
        <v>0</v>
      </c>
      <c r="Y7" s="41"/>
      <c r="AA7" s="41"/>
      <c r="AB7" s="21" t="s">
        <v>0</v>
      </c>
      <c r="AC7" s="41"/>
      <c r="AE7" s="41">
        <f t="shared" si="0"/>
        <v>100</v>
      </c>
      <c r="AF7" s="21" t="s">
        <v>0</v>
      </c>
      <c r="AG7" s="41">
        <f t="shared" si="1"/>
        <v>-100</v>
      </c>
      <c r="AI7" s="41">
        <f t="shared" si="2"/>
        <v>0</v>
      </c>
    </row>
    <row r="8" spans="1:35" ht="15.5" customHeight="1">
      <c r="A8" s="93" t="s">
        <v>122</v>
      </c>
      <c r="B8" s="74" t="s">
        <v>99</v>
      </c>
      <c r="C8" s="41"/>
      <c r="D8" s="21" t="s">
        <v>0</v>
      </c>
      <c r="E8" s="63">
        <v>-60</v>
      </c>
      <c r="F8" s="113" t="s">
        <v>168</v>
      </c>
      <c r="G8" s="62">
        <v>60</v>
      </c>
      <c r="H8" s="21" t="s">
        <v>0</v>
      </c>
      <c r="I8" s="43"/>
      <c r="K8" s="41"/>
      <c r="L8" s="21" t="s">
        <v>0</v>
      </c>
      <c r="M8" s="41"/>
      <c r="O8" s="41"/>
      <c r="P8" s="21" t="s">
        <v>0</v>
      </c>
      <c r="Q8" s="41"/>
      <c r="S8" s="41"/>
      <c r="T8" s="21" t="s">
        <v>0</v>
      </c>
      <c r="U8" s="41"/>
      <c r="W8" s="41"/>
      <c r="X8" s="21" t="s">
        <v>0</v>
      </c>
      <c r="Y8" s="41"/>
      <c r="AA8" s="41"/>
      <c r="AB8" s="21" t="s">
        <v>0</v>
      </c>
      <c r="AC8" s="41"/>
      <c r="AE8" s="41">
        <f t="shared" si="0"/>
        <v>60</v>
      </c>
      <c r="AF8" s="21" t="s">
        <v>0</v>
      </c>
      <c r="AG8" s="41">
        <f t="shared" si="1"/>
        <v>-60</v>
      </c>
      <c r="AI8" s="41">
        <f t="shared" si="2"/>
        <v>0</v>
      </c>
    </row>
    <row r="9" spans="1:35" ht="15.5" customHeight="1">
      <c r="A9" s="90" t="s">
        <v>337</v>
      </c>
      <c r="B9" s="74" t="s">
        <v>0</v>
      </c>
      <c r="C9" s="32"/>
      <c r="D9" s="21" t="s">
        <v>0</v>
      </c>
      <c r="E9" s="60"/>
      <c r="F9" s="113" t="s">
        <v>167</v>
      </c>
      <c r="G9" s="59">
        <v>20</v>
      </c>
      <c r="H9" s="21" t="s">
        <v>0</v>
      </c>
      <c r="I9" s="32"/>
      <c r="K9" s="32"/>
      <c r="L9" s="21" t="s">
        <v>0</v>
      </c>
      <c r="M9" s="32"/>
      <c r="O9" s="32"/>
      <c r="P9" s="21" t="s">
        <v>0</v>
      </c>
      <c r="Q9" s="32"/>
      <c r="S9" s="32"/>
      <c r="T9" s="21" t="s">
        <v>0</v>
      </c>
      <c r="U9" s="32">
        <v>-20</v>
      </c>
      <c r="V9" s="75" t="s">
        <v>166</v>
      </c>
      <c r="W9" s="32"/>
      <c r="X9" s="21" t="s">
        <v>0</v>
      </c>
      <c r="Y9" s="32"/>
      <c r="AA9" s="32"/>
      <c r="AB9" s="21" t="s">
        <v>0</v>
      </c>
      <c r="AC9" s="32"/>
      <c r="AE9" s="32">
        <f t="shared" si="0"/>
        <v>20</v>
      </c>
      <c r="AF9" s="21" t="s">
        <v>0</v>
      </c>
      <c r="AG9" s="32">
        <f t="shared" si="1"/>
        <v>-20</v>
      </c>
      <c r="AI9" s="32">
        <f t="shared" si="2"/>
        <v>0</v>
      </c>
    </row>
    <row r="10" spans="1:35" ht="15.5" customHeight="1">
      <c r="A10" s="41" t="s">
        <v>116</v>
      </c>
      <c r="B10" s="74" t="s">
        <v>99</v>
      </c>
      <c r="C10" s="41"/>
      <c r="D10" s="21" t="s">
        <v>0</v>
      </c>
      <c r="E10" s="63"/>
      <c r="F10" s="113" t="s">
        <v>42</v>
      </c>
      <c r="G10" s="62"/>
      <c r="H10" s="21" t="s">
        <v>0</v>
      </c>
      <c r="I10" s="41"/>
      <c r="K10" s="41"/>
      <c r="L10" s="21" t="s">
        <v>0</v>
      </c>
      <c r="M10" s="41"/>
      <c r="O10" s="41">
        <v>100</v>
      </c>
      <c r="P10" s="21" t="s">
        <v>0</v>
      </c>
      <c r="Q10" s="41"/>
      <c r="S10" s="41"/>
      <c r="T10" s="21" t="s">
        <v>0</v>
      </c>
      <c r="U10" s="41"/>
      <c r="W10" s="41"/>
      <c r="X10" s="21" t="s">
        <v>0</v>
      </c>
      <c r="Y10" s="41">
        <v>-100</v>
      </c>
      <c r="AA10" s="41"/>
      <c r="AB10" s="21" t="s">
        <v>0</v>
      </c>
      <c r="AC10" s="41"/>
      <c r="AE10" s="41">
        <f t="shared" si="0"/>
        <v>100</v>
      </c>
      <c r="AF10" s="21" t="s">
        <v>0</v>
      </c>
      <c r="AG10" s="41">
        <f t="shared" si="1"/>
        <v>-100</v>
      </c>
      <c r="AI10" s="41">
        <f t="shared" si="2"/>
        <v>0</v>
      </c>
    </row>
    <row r="11" spans="1:35" ht="15.5" customHeight="1">
      <c r="A11" s="41" t="s">
        <v>116</v>
      </c>
      <c r="B11" s="74" t="s">
        <v>165</v>
      </c>
      <c r="C11" s="41"/>
      <c r="D11" s="21" t="s">
        <v>0</v>
      </c>
      <c r="E11" s="63"/>
      <c r="F11" s="113" t="s">
        <v>41</v>
      </c>
      <c r="G11" s="62"/>
      <c r="H11" s="21" t="s">
        <v>0</v>
      </c>
      <c r="I11" s="41">
        <v>-60</v>
      </c>
      <c r="K11" s="41"/>
      <c r="L11" s="21" t="s">
        <v>0</v>
      </c>
      <c r="M11" s="41"/>
      <c r="O11" s="41"/>
      <c r="P11" s="21" t="s">
        <v>0</v>
      </c>
      <c r="Q11" s="41"/>
      <c r="S11" s="41"/>
      <c r="T11" s="21" t="s">
        <v>0</v>
      </c>
      <c r="U11" s="41"/>
      <c r="W11" s="41">
        <v>60</v>
      </c>
      <c r="X11" s="21" t="s">
        <v>0</v>
      </c>
      <c r="Y11" s="41"/>
      <c r="AA11" s="41"/>
      <c r="AB11" s="21" t="s">
        <v>0</v>
      </c>
      <c r="AC11" s="41"/>
      <c r="AE11" s="41">
        <f t="shared" si="0"/>
        <v>60</v>
      </c>
      <c r="AF11" s="21" t="s">
        <v>0</v>
      </c>
      <c r="AG11" s="41">
        <f t="shared" si="1"/>
        <v>-60</v>
      </c>
      <c r="AI11" s="41">
        <f t="shared" si="2"/>
        <v>0</v>
      </c>
    </row>
    <row r="12" spans="1:35" ht="15.5" customHeight="1">
      <c r="A12" s="41" t="s">
        <v>116</v>
      </c>
      <c r="B12" s="74" t="s">
        <v>47</v>
      </c>
      <c r="C12" s="41"/>
      <c r="D12" s="21" t="s">
        <v>0</v>
      </c>
      <c r="E12" s="63"/>
      <c r="F12" s="113" t="s">
        <v>163</v>
      </c>
      <c r="G12" s="62"/>
      <c r="H12" s="21" t="s">
        <v>0</v>
      </c>
      <c r="I12" s="41">
        <v>-20</v>
      </c>
      <c r="K12" s="41"/>
      <c r="L12" s="21" t="s">
        <v>0</v>
      </c>
      <c r="M12" s="41"/>
      <c r="O12" s="41"/>
      <c r="P12" s="21" t="s">
        <v>0</v>
      </c>
      <c r="Q12" s="41"/>
      <c r="S12" s="41"/>
      <c r="T12" s="21" t="s">
        <v>0</v>
      </c>
      <c r="U12" s="41"/>
      <c r="W12" s="41">
        <v>20</v>
      </c>
      <c r="X12" s="21" t="s">
        <v>0</v>
      </c>
      <c r="Y12" s="41"/>
      <c r="AA12" s="41"/>
      <c r="AB12" s="21" t="s">
        <v>0</v>
      </c>
      <c r="AC12" s="41"/>
      <c r="AE12" s="41">
        <f t="shared" si="0"/>
        <v>20</v>
      </c>
      <c r="AF12" s="21" t="s">
        <v>0</v>
      </c>
      <c r="AG12" s="41">
        <f t="shared" si="1"/>
        <v>-20</v>
      </c>
      <c r="AI12" s="41">
        <f t="shared" si="2"/>
        <v>0</v>
      </c>
    </row>
    <row r="13" spans="1:35" ht="15.5" customHeight="1">
      <c r="A13" s="32" t="s">
        <v>115</v>
      </c>
      <c r="B13" s="74" t="s">
        <v>46</v>
      </c>
      <c r="C13" s="32"/>
      <c r="D13" s="21" t="s">
        <v>0</v>
      </c>
      <c r="E13" s="60"/>
      <c r="F13" s="113" t="s">
        <v>82</v>
      </c>
      <c r="G13" s="59"/>
      <c r="H13" s="21" t="s">
        <v>0</v>
      </c>
      <c r="I13" s="32"/>
      <c r="K13" s="32"/>
      <c r="L13" s="21" t="s">
        <v>0</v>
      </c>
      <c r="M13" s="32"/>
      <c r="O13" s="32"/>
      <c r="P13" s="21" t="s">
        <v>0</v>
      </c>
      <c r="Q13" s="32"/>
      <c r="S13" s="32"/>
      <c r="T13" s="21" t="s">
        <v>0</v>
      </c>
      <c r="U13" s="32"/>
      <c r="W13" s="38">
        <v>20</v>
      </c>
      <c r="X13" s="21" t="s">
        <v>0</v>
      </c>
      <c r="Y13" s="32"/>
      <c r="AA13" s="32"/>
      <c r="AB13" s="21">
        <v>-25</v>
      </c>
      <c r="AC13" s="32">
        <v>-20</v>
      </c>
      <c r="AE13" s="32">
        <f t="shared" si="0"/>
        <v>20</v>
      </c>
      <c r="AF13" s="21" t="s">
        <v>0</v>
      </c>
      <c r="AG13" s="32">
        <f t="shared" si="1"/>
        <v>-20</v>
      </c>
      <c r="AI13" s="32">
        <f t="shared" si="2"/>
        <v>0</v>
      </c>
    </row>
    <row r="14" spans="1:35" ht="15.5" customHeight="1">
      <c r="A14" s="33" t="s">
        <v>113</v>
      </c>
      <c r="B14" s="74"/>
      <c r="C14" s="33">
        <f>SUM(C4:C13)</f>
        <v>500</v>
      </c>
      <c r="D14" s="21" t="s">
        <v>0</v>
      </c>
      <c r="E14" s="58">
        <f>SUM(E4:E13)</f>
        <v>-75</v>
      </c>
      <c r="F14" s="113" t="s">
        <v>164</v>
      </c>
      <c r="G14" s="57">
        <f>SUM(G4:G13)</f>
        <v>95</v>
      </c>
      <c r="H14" s="21" t="s">
        <v>0</v>
      </c>
      <c r="I14" s="33">
        <f>SUM(I4:I13)</f>
        <v>-95</v>
      </c>
      <c r="K14" s="33">
        <f>SUM(K4:K13)</f>
        <v>0</v>
      </c>
      <c r="L14" s="21" t="s">
        <v>0</v>
      </c>
      <c r="M14" s="33">
        <f>SUM(M4:M13)</f>
        <v>0</v>
      </c>
      <c r="O14" s="33">
        <f>SUM(O4:O13)</f>
        <v>100</v>
      </c>
      <c r="P14" s="21" t="s">
        <v>0</v>
      </c>
      <c r="Q14" s="33">
        <f>SUM(Q4:Q13)</f>
        <v>-100</v>
      </c>
      <c r="S14" s="33">
        <f>SUM(S4:S13)</f>
        <v>15.000000999999999</v>
      </c>
      <c r="T14" s="21" t="s">
        <v>0</v>
      </c>
      <c r="U14" s="33">
        <f>SUM(U4:U13)</f>
        <v>-35</v>
      </c>
      <c r="W14" s="33">
        <f>SUM(W4:W13)</f>
        <v>100</v>
      </c>
      <c r="X14" s="21" t="s">
        <v>0</v>
      </c>
      <c r="Y14" s="33">
        <f>SUM(Y4:Y13)</f>
        <v>-100</v>
      </c>
      <c r="AA14" s="33">
        <f>SUM(AA4:AA13)</f>
        <v>0</v>
      </c>
      <c r="AB14" s="21" t="s">
        <v>0</v>
      </c>
      <c r="AC14" s="33">
        <f>SUM(AC4:AC13)</f>
        <v>-405</v>
      </c>
      <c r="AE14" s="33">
        <f>SUM(AE4:AE13)</f>
        <v>810.000001</v>
      </c>
      <c r="AF14" s="34" t="s">
        <v>0</v>
      </c>
      <c r="AG14" s="33">
        <f>SUM(AG4:AG13)</f>
        <v>-810</v>
      </c>
      <c r="AI14" s="33">
        <f t="shared" si="2"/>
        <v>0</v>
      </c>
    </row>
    <row r="15" spans="1:35" ht="15.5" customHeight="1" thickBot="1">
      <c r="A15" s="33" t="s">
        <v>55</v>
      </c>
      <c r="B15" s="73"/>
      <c r="C15" s="33">
        <f>ROUND(IF(SUM(C14:E14)&gt;0,SUM(C14:E14),0),0)</f>
        <v>425</v>
      </c>
      <c r="D15" s="34" t="s">
        <v>0</v>
      </c>
      <c r="E15" s="58">
        <f>ROUND(IF(SUM(C14:E14)&lt;0,SUM(C14:E14),0),0)</f>
        <v>0</v>
      </c>
      <c r="F15" s="114" t="s">
        <v>163</v>
      </c>
      <c r="G15" s="57">
        <f>ROUND(IF(SUM(G14:I14)&gt;0,SUM(G14:I14),0),0)</f>
        <v>0</v>
      </c>
      <c r="H15" s="34" t="s">
        <v>0</v>
      </c>
      <c r="I15" s="33">
        <f>ROUND(IF(SUM(G14:I14)&lt;0,SUM(G14:I14),0),0)</f>
        <v>0</v>
      </c>
      <c r="J15" s="35"/>
      <c r="K15" s="33">
        <f>ROUND(IF(SUM(K14:M14)&gt;0,SUM(K14:M14),0),0)</f>
        <v>0</v>
      </c>
      <c r="L15" s="34" t="s">
        <v>0</v>
      </c>
      <c r="M15" s="33">
        <f>ROUND(IF(SUM(K14:M14)&lt;0,SUM(K14:M14),0),0)</f>
        <v>0</v>
      </c>
      <c r="N15" s="35"/>
      <c r="O15" s="33">
        <f>ROUND(IF(SUM(O14:Q14)&gt;0,SUM(O14:Q14),0),0)</f>
        <v>0</v>
      </c>
      <c r="P15" s="34" t="s">
        <v>0</v>
      </c>
      <c r="Q15" s="33">
        <f>ROUND(IF(SUM(O14:Q14)&lt;0,SUM(O14:Q14),0),0)</f>
        <v>0</v>
      </c>
      <c r="R15" s="35"/>
      <c r="S15" s="33">
        <f>ROUND(IF(SUM(S14:U14)&gt;0,SUM(S14:U14),0),0)</f>
        <v>0</v>
      </c>
      <c r="T15" s="34" t="s">
        <v>0</v>
      </c>
      <c r="U15" s="36">
        <f>ROUND(IF(SUM(S14:U14)&lt;0,SUM(S14:U14),0),0)</f>
        <v>-20</v>
      </c>
      <c r="V15" s="35"/>
      <c r="W15" s="33">
        <f>ROUND(IF(SUM(W14:Y14)&gt;0,SUM(W14:Y14),0),0)</f>
        <v>0</v>
      </c>
      <c r="X15" s="34" t="s">
        <v>0</v>
      </c>
      <c r="Y15" s="33">
        <f>ROUND(IF(SUM(W14:Y14)&lt;0,SUM(W14:Y14),0),0)</f>
        <v>0</v>
      </c>
      <c r="Z15" s="35" t="s">
        <v>0</v>
      </c>
      <c r="AA15" s="33">
        <f>ROUND(IF(SUM(AA14:AC14)&gt;0,SUM(AA14:AC14),0),0)</f>
        <v>0</v>
      </c>
      <c r="AB15" s="34" t="s">
        <v>0</v>
      </c>
      <c r="AC15" s="33">
        <f>ROUND(IF(SUM(AA14:AC14)&lt;0,SUM(AA14:AC14),0),0)</f>
        <v>-405</v>
      </c>
      <c r="AE15" s="19"/>
      <c r="AF15" s="19"/>
      <c r="AG15" s="19"/>
      <c r="AI15" s="32">
        <f>ROUND(SUM(C15:AC15),0)</f>
        <v>0</v>
      </c>
    </row>
    <row r="16" spans="1:35" ht="15.5" customHeight="1">
      <c r="A16" s="1" t="s">
        <v>0</v>
      </c>
      <c r="F16" s="69"/>
      <c r="G16" s="493" t="s">
        <v>295</v>
      </c>
      <c r="H16" s="493"/>
      <c r="I16" s="493"/>
      <c r="J16" s="493"/>
      <c r="K16" s="493"/>
      <c r="L16" s="493"/>
      <c r="M16" s="493"/>
      <c r="N16" s="493"/>
      <c r="O16" s="493"/>
      <c r="P16" s="493"/>
      <c r="Q16" s="493"/>
      <c r="R16" s="69"/>
      <c r="V16" s="282"/>
      <c r="W16" s="494" t="s">
        <v>241</v>
      </c>
      <c r="X16" s="494"/>
      <c r="Y16" s="494"/>
      <c r="Z16" s="282"/>
      <c r="AA16" s="19"/>
      <c r="AB16" s="19"/>
      <c r="AC16" s="19"/>
      <c r="AD16" s="19"/>
      <c r="AE16" s="19"/>
      <c r="AF16" s="19"/>
      <c r="AG16" s="19"/>
    </row>
    <row r="17" spans="1:38" ht="15.5" customHeight="1">
      <c r="A17" s="30" t="s">
        <v>112</v>
      </c>
      <c r="C17" s="29">
        <f>C15-C4</f>
        <v>25</v>
      </c>
      <c r="D17" s="28" t="s">
        <v>0</v>
      </c>
      <c r="E17" s="27" t="s">
        <v>108</v>
      </c>
      <c r="F17" s="69"/>
      <c r="G17" s="493"/>
      <c r="H17" s="493"/>
      <c r="I17" s="493"/>
      <c r="J17" s="493"/>
      <c r="K17" s="493"/>
      <c r="L17" s="493"/>
      <c r="M17" s="493"/>
      <c r="N17" s="493"/>
      <c r="O17" s="493"/>
      <c r="P17" s="493"/>
      <c r="Q17" s="493"/>
      <c r="R17" s="69"/>
      <c r="S17" s="52" t="s">
        <v>108</v>
      </c>
      <c r="T17" s="21" t="s">
        <v>0</v>
      </c>
      <c r="U17" s="72">
        <f>U15-U4</f>
        <v>-5</v>
      </c>
      <c r="V17" s="282"/>
      <c r="W17" s="495"/>
      <c r="X17" s="495"/>
      <c r="Y17" s="495"/>
      <c r="Z17" s="282"/>
      <c r="AA17" s="22" t="s">
        <v>108</v>
      </c>
      <c r="AB17" s="34" t="s">
        <v>0</v>
      </c>
      <c r="AC17" s="20">
        <f>AC15-AC4</f>
        <v>-20</v>
      </c>
      <c r="AD17" s="19"/>
      <c r="AE17" s="19"/>
      <c r="AF17" s="19"/>
      <c r="AG17" s="19"/>
    </row>
    <row r="18" spans="1:38" ht="15.5" customHeight="1">
      <c r="A18" s="451" t="s">
        <v>181</v>
      </c>
      <c r="G18" s="493" t="str">
        <f ca="1">"CPA (PA), MBA"&amp;"    ©"&amp;RIGHT("0"&amp;MONTH(NOW()),2)&amp;"/"&amp;RIGHT("0"&amp;DAY(NOW()),2)&amp;"/"&amp;YEAR(NOW())</f>
        <v>CPA (PA), MBA    ©11/20/2024</v>
      </c>
      <c r="H18" s="493"/>
      <c r="I18" s="493"/>
      <c r="J18" s="493"/>
      <c r="K18" s="493"/>
      <c r="L18" s="493"/>
      <c r="M18" s="493"/>
      <c r="N18" s="493"/>
      <c r="O18" s="493"/>
      <c r="P18" s="493"/>
      <c r="Q18" s="493"/>
      <c r="R18" s="414" t="s">
        <v>161</v>
      </c>
      <c r="S18" s="415"/>
      <c r="T18" s="415"/>
      <c r="U18" s="415"/>
      <c r="V18" s="415"/>
      <c r="W18" s="415"/>
      <c r="X18" s="416"/>
      <c r="Y18" s="375" t="s">
        <v>160</v>
      </c>
      <c r="Z18" s="71"/>
      <c r="AA18" s="70"/>
      <c r="AB18" s="70"/>
      <c r="AC18" s="70"/>
      <c r="AD18" s="19"/>
      <c r="AE18" s="19"/>
      <c r="AF18" s="19"/>
      <c r="AG18" s="19"/>
    </row>
    <row r="19" spans="1:38" ht="15.5" customHeight="1">
      <c r="A19" s="452"/>
      <c r="F19" s="69"/>
      <c r="G19" s="493"/>
      <c r="H19" s="493"/>
      <c r="I19" s="493"/>
      <c r="J19" s="493"/>
      <c r="K19" s="493"/>
      <c r="L19" s="493"/>
      <c r="M19" s="493"/>
      <c r="N19" s="493"/>
      <c r="O19" s="493"/>
      <c r="P19" s="493"/>
      <c r="Q19" s="493"/>
      <c r="R19" s="417"/>
      <c r="S19" s="418"/>
      <c r="T19" s="418"/>
      <c r="U19" s="418"/>
      <c r="V19" s="418"/>
      <c r="W19" s="418"/>
      <c r="X19" s="419"/>
      <c r="Y19" s="376"/>
      <c r="Z19" s="366" t="s">
        <v>159</v>
      </c>
      <c r="AA19" s="367"/>
      <c r="AB19" s="367"/>
      <c r="AC19" s="368"/>
      <c r="AD19" s="19"/>
      <c r="AE19" s="19"/>
      <c r="AF19" s="19"/>
      <c r="AG19" s="19"/>
    </row>
    <row r="20" spans="1:38" ht="15.5" customHeight="1">
      <c r="A20" s="452"/>
      <c r="B20" s="430" t="s">
        <v>219</v>
      </c>
      <c r="C20" s="430"/>
      <c r="D20" s="430"/>
      <c r="E20" s="500" t="s">
        <v>218</v>
      </c>
      <c r="F20" s="426" t="s">
        <v>158</v>
      </c>
      <c r="G20" s="440"/>
      <c r="H20" s="441"/>
      <c r="I20" s="65"/>
      <c r="J20" s="426" t="s">
        <v>0</v>
      </c>
      <c r="K20" s="440"/>
      <c r="L20" s="440"/>
      <c r="M20" s="441"/>
      <c r="N20" s="496" t="s">
        <v>180</v>
      </c>
      <c r="O20" s="497"/>
      <c r="P20" s="498"/>
      <c r="Q20" s="426" t="s">
        <v>39</v>
      </c>
      <c r="R20" s="424"/>
      <c r="S20" s="424"/>
      <c r="T20" s="425"/>
      <c r="V20" s="423" t="s">
        <v>156</v>
      </c>
      <c r="W20" s="424"/>
      <c r="X20" s="425"/>
      <c r="Y20" s="376"/>
      <c r="Z20" s="369"/>
      <c r="AA20" s="370"/>
      <c r="AB20" s="370"/>
      <c r="AC20" s="371"/>
    </row>
    <row r="21" spans="1:38" ht="15.5" customHeight="1">
      <c r="A21" s="453"/>
      <c r="B21" s="430"/>
      <c r="C21" s="430"/>
      <c r="D21" s="430"/>
      <c r="E21" s="500"/>
      <c r="F21" s="423" t="s">
        <v>11</v>
      </c>
      <c r="G21" s="424"/>
      <c r="H21" s="425"/>
      <c r="I21" s="61"/>
      <c r="J21" s="423" t="s">
        <v>0</v>
      </c>
      <c r="K21" s="424"/>
      <c r="L21" s="424"/>
      <c r="M21" s="425"/>
      <c r="N21" s="499"/>
      <c r="O21" s="497"/>
      <c r="P21" s="498"/>
      <c r="Q21" s="423" t="s">
        <v>155</v>
      </c>
      <c r="R21" s="424"/>
      <c r="S21" s="424"/>
      <c r="T21" s="425"/>
      <c r="V21" s="423" t="s">
        <v>11</v>
      </c>
      <c r="W21" s="424"/>
      <c r="X21" s="425"/>
      <c r="Y21" s="376"/>
      <c r="Z21" s="369"/>
      <c r="AA21" s="370"/>
      <c r="AB21" s="370"/>
      <c r="AC21" s="371"/>
    </row>
    <row r="22" spans="1:38" ht="15.5" customHeight="1">
      <c r="A22" s="68" t="s">
        <v>154</v>
      </c>
      <c r="B22" s="430"/>
      <c r="C22" s="430"/>
      <c r="D22" s="430"/>
      <c r="E22" s="500"/>
      <c r="F22" s="420" t="s">
        <v>12</v>
      </c>
      <c r="G22" s="421"/>
      <c r="H22" s="422"/>
      <c r="I22" s="61"/>
      <c r="J22" s="420" t="s">
        <v>15</v>
      </c>
      <c r="K22" s="421"/>
      <c r="L22" s="421"/>
      <c r="M22" s="422"/>
      <c r="N22" s="499"/>
      <c r="O22" s="497"/>
      <c r="P22" s="498"/>
      <c r="Q22" s="420" t="s">
        <v>153</v>
      </c>
      <c r="R22" s="421"/>
      <c r="S22" s="421"/>
      <c r="T22" s="422"/>
      <c r="V22" s="420" t="s">
        <v>12</v>
      </c>
      <c r="W22" s="421"/>
      <c r="X22" s="422"/>
      <c r="Y22" s="376"/>
      <c r="Z22" s="372"/>
      <c r="AA22" s="373"/>
      <c r="AB22" s="373"/>
      <c r="AC22" s="374"/>
    </row>
    <row r="23" spans="1:38" ht="15.5" customHeight="1">
      <c r="A23" s="47" t="s">
        <v>152</v>
      </c>
      <c r="B23" s="430"/>
      <c r="C23" s="430"/>
      <c r="D23" s="430"/>
      <c r="E23" s="500"/>
      <c r="F23" s="484"/>
      <c r="G23" s="485"/>
      <c r="H23" s="486"/>
      <c r="I23" s="61"/>
      <c r="J23" s="442"/>
      <c r="K23" s="443"/>
      <c r="L23" s="443"/>
      <c r="M23" s="444"/>
      <c r="N23" s="499"/>
      <c r="O23" s="497"/>
      <c r="P23" s="498"/>
      <c r="Q23" s="442">
        <f>C40</f>
        <v>100</v>
      </c>
      <c r="R23" s="443"/>
      <c r="S23" s="443"/>
      <c r="T23" s="444"/>
      <c r="V23" s="397"/>
      <c r="W23" s="398"/>
      <c r="X23" s="399"/>
      <c r="Y23" s="376"/>
      <c r="Z23" s="386" t="s">
        <v>151</v>
      </c>
      <c r="AA23" s="387"/>
      <c r="AB23" s="388"/>
      <c r="AC23" s="401">
        <v>15</v>
      </c>
    </row>
    <row r="24" spans="1:38" ht="15.5" customHeight="1">
      <c r="A24" s="41" t="s">
        <v>150</v>
      </c>
      <c r="B24" s="430"/>
      <c r="C24" s="430"/>
      <c r="D24" s="430"/>
      <c r="E24" s="500"/>
      <c r="F24" s="487"/>
      <c r="G24" s="488"/>
      <c r="H24" s="489"/>
      <c r="I24" s="61"/>
      <c r="J24" s="380"/>
      <c r="K24" s="381"/>
      <c r="L24" s="381"/>
      <c r="M24" s="382"/>
      <c r="N24" s="499"/>
      <c r="O24" s="497"/>
      <c r="P24" s="498"/>
      <c r="Q24" s="380">
        <f>I44+I45+K45+M45</f>
        <v>-80</v>
      </c>
      <c r="R24" s="381"/>
      <c r="S24" s="381"/>
      <c r="T24" s="382"/>
      <c r="V24" s="475"/>
      <c r="W24" s="476"/>
      <c r="X24" s="477"/>
      <c r="Y24" s="376"/>
      <c r="Z24" s="389"/>
      <c r="AA24" s="390"/>
      <c r="AB24" s="391"/>
      <c r="AC24" s="402"/>
    </row>
    <row r="25" spans="1:38" ht="15.5" customHeight="1">
      <c r="A25" s="67" t="s">
        <v>149</v>
      </c>
      <c r="B25" s="430"/>
      <c r="C25" s="430"/>
      <c r="D25" s="430"/>
      <c r="E25" s="500"/>
      <c r="F25" s="490"/>
      <c r="G25" s="491"/>
      <c r="H25" s="492"/>
      <c r="I25" s="61"/>
      <c r="J25" s="445">
        <f>U48</f>
        <v>-20</v>
      </c>
      <c r="K25" s="446"/>
      <c r="L25" s="446"/>
      <c r="M25" s="447"/>
      <c r="N25" s="499"/>
      <c r="O25" s="497"/>
      <c r="P25" s="498"/>
      <c r="Q25" s="445">
        <f>-U48</f>
        <v>20</v>
      </c>
      <c r="R25" s="446"/>
      <c r="S25" s="446"/>
      <c r="T25" s="447"/>
      <c r="V25" s="404"/>
      <c r="W25" s="405"/>
      <c r="X25" s="406"/>
      <c r="Y25" s="376"/>
      <c r="Z25" s="389"/>
      <c r="AA25" s="390"/>
      <c r="AB25" s="391"/>
      <c r="AC25" s="402"/>
    </row>
    <row r="26" spans="1:38" ht="15.5" customHeight="1">
      <c r="A26" s="41" t="s">
        <v>14</v>
      </c>
      <c r="B26" s="430"/>
      <c r="C26" s="430"/>
      <c r="D26" s="430"/>
      <c r="E26" s="500"/>
      <c r="F26" s="380">
        <f>C37</f>
        <v>400</v>
      </c>
      <c r="G26" s="381"/>
      <c r="H26" s="382"/>
      <c r="I26" s="61"/>
      <c r="J26" s="380">
        <f>E6</f>
        <v>-15</v>
      </c>
      <c r="K26" s="381"/>
      <c r="L26" s="381"/>
      <c r="M26" s="382"/>
      <c r="N26" s="499"/>
      <c r="O26" s="497"/>
      <c r="P26" s="498"/>
      <c r="Q26" s="380">
        <f>SUM(Q23:T25)</f>
        <v>40</v>
      </c>
      <c r="R26" s="381"/>
      <c r="S26" s="381"/>
      <c r="T26" s="382"/>
      <c r="V26" s="380">
        <f>SUM(F26:Q26)</f>
        <v>425</v>
      </c>
      <c r="W26" s="381"/>
      <c r="X26" s="382"/>
      <c r="Y26" s="376"/>
      <c r="Z26" s="392"/>
      <c r="AA26" s="393"/>
      <c r="AB26" s="394"/>
      <c r="AC26" s="403"/>
      <c r="AE26" s="17">
        <f>C48-V26</f>
        <v>0</v>
      </c>
      <c r="AI26" s="17">
        <f>F26+J26+Q26-V26</f>
        <v>0</v>
      </c>
    </row>
    <row r="27" spans="1:38" ht="15.5" customHeight="1">
      <c r="A27" s="66" t="s">
        <v>148</v>
      </c>
      <c r="B27" s="430"/>
      <c r="C27" s="430"/>
      <c r="D27" s="430"/>
      <c r="E27" s="500"/>
      <c r="F27" s="478"/>
      <c r="G27" s="479"/>
      <c r="H27" s="480"/>
      <c r="I27" s="61"/>
      <c r="J27" s="478"/>
      <c r="K27" s="479"/>
      <c r="L27" s="479"/>
      <c r="M27" s="480"/>
      <c r="N27" s="499"/>
      <c r="O27" s="497"/>
      <c r="P27" s="498"/>
      <c r="Q27" s="481">
        <f>-Q26-Q29</f>
        <v>-20</v>
      </c>
      <c r="R27" s="482"/>
      <c r="S27" s="482"/>
      <c r="T27" s="483"/>
      <c r="V27" s="380"/>
      <c r="W27" s="381"/>
      <c r="X27" s="382"/>
      <c r="Y27" s="376"/>
      <c r="Z27" s="400" t="s">
        <v>147</v>
      </c>
      <c r="AA27" s="390"/>
      <c r="AB27" s="391"/>
      <c r="AC27" s="401">
        <f>K41+M41</f>
        <v>5</v>
      </c>
      <c r="AI27" s="17">
        <f>F27+J27+Q27-V27</f>
        <v>-20</v>
      </c>
      <c r="AJ27" s="17" t="str">
        <f>IF(Q27=U48,"&lt; MINUS 20 IS OK","&lt; NOT OK")</f>
        <v>&lt; MINUS 20 IS OK</v>
      </c>
    </row>
    <row r="28" spans="1:38" ht="15.5" customHeight="1">
      <c r="A28" s="64" t="s">
        <v>146</v>
      </c>
      <c r="B28" s="430"/>
      <c r="C28" s="430"/>
      <c r="D28" s="430"/>
      <c r="E28" s="500"/>
      <c r="F28" s="377">
        <f>U37</f>
        <v>-15</v>
      </c>
      <c r="G28" s="378"/>
      <c r="H28" s="379"/>
      <c r="I28" s="61"/>
      <c r="J28" s="380">
        <f>U50</f>
        <v>-5</v>
      </c>
      <c r="K28" s="381"/>
      <c r="L28" s="381"/>
      <c r="M28" s="382"/>
      <c r="N28" s="499"/>
      <c r="O28" s="497"/>
      <c r="P28" s="498"/>
      <c r="Q28" s="380"/>
      <c r="R28" s="381"/>
      <c r="S28" s="381"/>
      <c r="T28" s="382"/>
      <c r="V28" s="377">
        <f>SUM(F28:Q28)</f>
        <v>-20</v>
      </c>
      <c r="W28" s="378"/>
      <c r="X28" s="379"/>
      <c r="Y28" s="376"/>
      <c r="Z28" s="389"/>
      <c r="AA28" s="390"/>
      <c r="AB28" s="391"/>
      <c r="AC28" s="402"/>
      <c r="AE28" s="17">
        <f>U48-V28</f>
        <v>0</v>
      </c>
      <c r="AI28" s="17">
        <f>F28+J28+Q28-V28</f>
        <v>0</v>
      </c>
    </row>
    <row r="29" spans="1:38" ht="15.5" customHeight="1">
      <c r="A29" s="32" t="s">
        <v>24</v>
      </c>
      <c r="B29" s="430"/>
      <c r="C29" s="430"/>
      <c r="D29" s="430"/>
      <c r="E29" s="500"/>
      <c r="F29" s="445">
        <f>AC37</f>
        <v>-385</v>
      </c>
      <c r="G29" s="446"/>
      <c r="H29" s="447"/>
      <c r="I29" s="61"/>
      <c r="J29" s="445"/>
      <c r="K29" s="446"/>
      <c r="L29" s="446"/>
      <c r="M29" s="447"/>
      <c r="N29" s="499"/>
      <c r="O29" s="497"/>
      <c r="P29" s="498"/>
      <c r="Q29" s="445">
        <f>AC46</f>
        <v>-20</v>
      </c>
      <c r="R29" s="446"/>
      <c r="S29" s="446"/>
      <c r="T29" s="447"/>
      <c r="V29" s="380">
        <f>SUM(F29:Q29)</f>
        <v>-405</v>
      </c>
      <c r="W29" s="381"/>
      <c r="X29" s="382"/>
      <c r="Y29" s="376"/>
      <c r="Z29" s="392"/>
      <c r="AA29" s="393"/>
      <c r="AB29" s="394"/>
      <c r="AC29" s="403"/>
      <c r="AE29" s="17">
        <f>AC48-V29</f>
        <v>0</v>
      </c>
      <c r="AI29" s="17">
        <f>F29+J29+Q29-V29</f>
        <v>0</v>
      </c>
    </row>
    <row r="30" spans="1:38" ht="15.5" customHeight="1">
      <c r="A30" s="32" t="s">
        <v>55</v>
      </c>
      <c r="B30" s="430"/>
      <c r="C30" s="430"/>
      <c r="D30" s="430"/>
      <c r="E30" s="500"/>
      <c r="F30" s="445">
        <f>SUM(F26:H29)</f>
        <v>0</v>
      </c>
      <c r="G30" s="446"/>
      <c r="H30" s="447"/>
      <c r="I30" s="61"/>
      <c r="J30" s="445">
        <v>0</v>
      </c>
      <c r="K30" s="446"/>
      <c r="L30" s="446"/>
      <c r="M30" s="447"/>
      <c r="N30" s="499"/>
      <c r="O30" s="497"/>
      <c r="P30" s="498"/>
      <c r="Q30" s="445">
        <f>SUM(Q26:T29)</f>
        <v>0</v>
      </c>
      <c r="R30" s="446"/>
      <c r="S30" s="446"/>
      <c r="T30" s="447"/>
      <c r="V30" s="464">
        <f>SUM(V26:X29)</f>
        <v>0</v>
      </c>
      <c r="W30" s="465"/>
      <c r="X30" s="466"/>
      <c r="Y30" s="376"/>
      <c r="Z30" s="470" t="s">
        <v>145</v>
      </c>
      <c r="AA30" s="471"/>
      <c r="AB30" s="471"/>
      <c r="AC30" s="56">
        <f>SUM(AC23:AC29)</f>
        <v>20</v>
      </c>
    </row>
    <row r="31" spans="1:38" ht="15.5" customHeight="1">
      <c r="A31" s="451" t="s">
        <v>179</v>
      </c>
      <c r="B31" s="457" t="s">
        <v>143</v>
      </c>
      <c r="C31" s="457"/>
      <c r="D31" s="457"/>
      <c r="E31" s="457"/>
      <c r="F31" s="457"/>
      <c r="G31" s="457"/>
      <c r="H31" s="457"/>
      <c r="I31" s="457"/>
      <c r="J31" s="457"/>
      <c r="K31" s="457"/>
      <c r="L31" s="457"/>
      <c r="M31" s="457"/>
      <c r="N31" s="457"/>
      <c r="O31" s="457"/>
      <c r="P31" s="457"/>
      <c r="Q31" s="457"/>
      <c r="R31" s="457"/>
      <c r="S31" s="457"/>
      <c r="T31" s="457"/>
      <c r="U31" s="457"/>
      <c r="V31" s="457"/>
      <c r="W31" s="457"/>
      <c r="X31" s="457"/>
      <c r="Y31" s="457"/>
      <c r="Z31" s="457"/>
      <c r="AA31" s="457"/>
      <c r="AB31" s="457"/>
      <c r="AC31" s="457"/>
      <c r="AK31" s="50"/>
      <c r="AL31" s="50"/>
    </row>
    <row r="32" spans="1:38" ht="15.5" customHeight="1">
      <c r="A32" s="452"/>
      <c r="B32" s="457"/>
      <c r="C32" s="457"/>
      <c r="D32" s="457"/>
      <c r="E32" s="457"/>
      <c r="F32" s="457"/>
      <c r="G32" s="457"/>
      <c r="H32" s="457"/>
      <c r="I32" s="457"/>
      <c r="J32" s="457"/>
      <c r="K32" s="457"/>
      <c r="L32" s="457"/>
      <c r="M32" s="457"/>
      <c r="N32" s="457"/>
      <c r="O32" s="457"/>
      <c r="P32" s="457"/>
      <c r="Q32" s="457"/>
      <c r="R32" s="457"/>
      <c r="S32" s="457"/>
      <c r="T32" s="457"/>
      <c r="U32" s="457"/>
      <c r="V32" s="457"/>
      <c r="W32" s="457"/>
      <c r="X32" s="457"/>
      <c r="Y32" s="457"/>
      <c r="Z32" s="457"/>
      <c r="AA32" s="457"/>
      <c r="AB32" s="457"/>
      <c r="AC32" s="457"/>
      <c r="AK32" s="50"/>
      <c r="AL32" s="50"/>
    </row>
    <row r="33" spans="1:38" ht="15.5" customHeight="1">
      <c r="A33" s="452"/>
      <c r="C33" s="55"/>
      <c r="D33" s="55"/>
      <c r="E33" s="55"/>
      <c r="F33" s="45" t="s">
        <v>121</v>
      </c>
      <c r="G33" s="461" t="s">
        <v>178</v>
      </c>
      <c r="H33" s="462"/>
      <c r="I33" s="462"/>
      <c r="J33" s="462"/>
      <c r="K33" s="462"/>
      <c r="L33" s="462"/>
      <c r="M33" s="462"/>
      <c r="N33" s="462"/>
      <c r="O33" s="462"/>
      <c r="P33" s="462"/>
      <c r="Q33" s="462"/>
      <c r="R33" s="462"/>
      <c r="S33" s="462"/>
      <c r="T33" s="462"/>
      <c r="U33" s="462"/>
      <c r="V33" s="462"/>
      <c r="W33" s="462"/>
      <c r="X33" s="462"/>
      <c r="Y33" s="462"/>
      <c r="Z33" s="462"/>
      <c r="AA33" s="462"/>
      <c r="AB33" s="462"/>
      <c r="AC33" s="463"/>
      <c r="AK33" s="50"/>
      <c r="AL33" s="50"/>
    </row>
    <row r="34" spans="1:38" ht="15.5" customHeight="1">
      <c r="A34" s="453"/>
      <c r="B34" s="55"/>
      <c r="C34" s="55"/>
      <c r="D34" s="55"/>
      <c r="E34" s="55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4"/>
      <c r="W34" s="54"/>
      <c r="X34" s="54"/>
      <c r="Y34" s="54"/>
      <c r="Z34" s="54"/>
      <c r="AA34" s="54"/>
      <c r="AB34" s="54"/>
      <c r="AC34" s="54"/>
    </row>
    <row r="35" spans="1:38" ht="15.5" customHeight="1">
      <c r="A35" s="53" t="s">
        <v>141</v>
      </c>
      <c r="C35" s="432" t="s">
        <v>140</v>
      </c>
      <c r="D35" s="433"/>
      <c r="E35" s="434"/>
      <c r="G35" s="437" t="s">
        <v>139</v>
      </c>
      <c r="H35" s="438"/>
      <c r="I35" s="439"/>
      <c r="K35" s="427" t="s">
        <v>138</v>
      </c>
      <c r="L35" s="428"/>
      <c r="M35" s="429"/>
      <c r="O35" s="395" t="s">
        <v>137</v>
      </c>
      <c r="P35" s="364"/>
      <c r="Q35" s="365"/>
      <c r="S35" s="407" t="s">
        <v>136</v>
      </c>
      <c r="T35" s="408"/>
      <c r="U35" s="409"/>
      <c r="W35" s="395" t="s">
        <v>135</v>
      </c>
      <c r="X35" s="364"/>
      <c r="Y35" s="365"/>
      <c r="AA35" s="395" t="s">
        <v>135</v>
      </c>
      <c r="AB35" s="364"/>
      <c r="AC35" s="365"/>
      <c r="AE35" s="363" t="s">
        <v>134</v>
      </c>
      <c r="AF35" s="364"/>
      <c r="AG35" s="365"/>
    </row>
    <row r="36" spans="1:38" ht="15.5" customHeight="1">
      <c r="A36" s="51" t="s">
        <v>195</v>
      </c>
      <c r="C36" s="467" t="s">
        <v>133</v>
      </c>
      <c r="D36" s="468"/>
      <c r="E36" s="469"/>
      <c r="G36" s="448" t="s">
        <v>130</v>
      </c>
      <c r="H36" s="449"/>
      <c r="I36" s="450"/>
      <c r="K36" s="458" t="s">
        <v>132</v>
      </c>
      <c r="L36" s="459"/>
      <c r="M36" s="460"/>
      <c r="O36" s="383" t="s">
        <v>131</v>
      </c>
      <c r="P36" s="384"/>
      <c r="Q36" s="385"/>
      <c r="S36" s="410" t="s">
        <v>299</v>
      </c>
      <c r="T36" s="411"/>
      <c r="U36" s="412"/>
      <c r="W36" s="383" t="s">
        <v>129</v>
      </c>
      <c r="X36" s="384"/>
      <c r="Y36" s="385"/>
      <c r="AA36" s="383" t="s">
        <v>128</v>
      </c>
      <c r="AB36" s="384"/>
      <c r="AC36" s="385"/>
      <c r="AE36" s="396" t="s">
        <v>127</v>
      </c>
      <c r="AF36" s="384"/>
      <c r="AG36" s="385"/>
      <c r="AL36" s="50"/>
    </row>
    <row r="37" spans="1:38" ht="15.5" customHeight="1">
      <c r="A37" s="41" t="s">
        <v>126</v>
      </c>
      <c r="B37" s="40" t="s">
        <v>47</v>
      </c>
      <c r="C37" s="47">
        <v>400</v>
      </c>
      <c r="D37" s="48" t="s">
        <v>0</v>
      </c>
      <c r="E37" s="47"/>
      <c r="G37" s="47"/>
      <c r="H37" s="48" t="s">
        <v>0</v>
      </c>
      <c r="I37" s="47"/>
      <c r="K37" s="47"/>
      <c r="L37" s="48" t="s">
        <v>0</v>
      </c>
      <c r="M37" s="47"/>
      <c r="O37" s="47"/>
      <c r="P37" s="48" t="s">
        <v>0</v>
      </c>
      <c r="Q37" s="47"/>
      <c r="S37" s="47"/>
      <c r="T37" s="48" t="s">
        <v>0</v>
      </c>
      <c r="U37" s="49">
        <v>-15</v>
      </c>
      <c r="W37" s="47"/>
      <c r="X37" s="48" t="s">
        <v>0</v>
      </c>
      <c r="Y37" s="47"/>
      <c r="AA37" s="47"/>
      <c r="AB37" s="48" t="s">
        <v>0</v>
      </c>
      <c r="AC37" s="47">
        <v>-385</v>
      </c>
      <c r="AE37" s="47">
        <f>C37+G37+K37+O37+S37+W37+AA37</f>
        <v>400</v>
      </c>
      <c r="AF37" s="48" t="s">
        <v>0</v>
      </c>
      <c r="AG37" s="47">
        <f>E37+I37+M37+Q37+U37+Y37+AC37</f>
        <v>-400</v>
      </c>
      <c r="AI37" s="47">
        <f t="shared" ref="AI37:AI47" si="3">ROUND(AE37+AG37,0)</f>
        <v>0</v>
      </c>
    </row>
    <row r="38" spans="1:38" ht="15.5" customHeight="1">
      <c r="A38" s="96" t="s">
        <v>193</v>
      </c>
      <c r="B38" s="40" t="s">
        <v>41</v>
      </c>
      <c r="C38" s="41"/>
      <c r="D38" s="21" t="s">
        <v>0</v>
      </c>
      <c r="E38" s="41"/>
      <c r="G38" s="41"/>
      <c r="H38" s="21" t="s">
        <v>0</v>
      </c>
      <c r="I38" s="41"/>
      <c r="K38" s="41"/>
      <c r="L38" s="21" t="s">
        <v>0</v>
      </c>
      <c r="M38" s="41"/>
      <c r="O38" s="41"/>
      <c r="P38" s="21" t="s">
        <v>0</v>
      </c>
      <c r="Q38" s="41"/>
      <c r="S38" s="41"/>
      <c r="T38" s="21" t="s">
        <v>0</v>
      </c>
      <c r="U38" s="41"/>
      <c r="W38" s="41"/>
      <c r="X38" s="21" t="s">
        <v>0</v>
      </c>
      <c r="Y38" s="41"/>
      <c r="AA38" s="41"/>
      <c r="AB38" s="21" t="s">
        <v>0</v>
      </c>
      <c r="AC38" s="41"/>
      <c r="AE38" s="41">
        <f>C38+G38+K38+O38+S38+W38+AA38</f>
        <v>0</v>
      </c>
      <c r="AF38" s="21" t="s">
        <v>0</v>
      </c>
      <c r="AG38" s="41">
        <f>E38+I38+M38+Q38+U38+Y38+AC38</f>
        <v>0</v>
      </c>
      <c r="AI38" s="41">
        <f t="shared" si="3"/>
        <v>0</v>
      </c>
    </row>
    <row r="39" spans="1:38" ht="15.5" customHeight="1">
      <c r="A39" s="46" t="s">
        <v>125</v>
      </c>
      <c r="B39" s="40" t="s">
        <v>82</v>
      </c>
      <c r="C39" s="32"/>
      <c r="D39" s="21" t="s">
        <v>0</v>
      </c>
      <c r="E39" s="32">
        <f>E6</f>
        <v>-15</v>
      </c>
      <c r="G39" s="46">
        <v>20</v>
      </c>
      <c r="H39" s="21" t="s">
        <v>0</v>
      </c>
      <c r="I39" s="32"/>
      <c r="K39" s="32"/>
      <c r="L39" s="21" t="s">
        <v>0</v>
      </c>
      <c r="M39" s="32"/>
      <c r="O39" s="32"/>
      <c r="P39" s="21" t="s">
        <v>0</v>
      </c>
      <c r="Q39" s="32"/>
      <c r="S39" s="46"/>
      <c r="T39" s="21" t="s">
        <v>0</v>
      </c>
      <c r="U39" s="46">
        <v>-5</v>
      </c>
      <c r="W39" s="32"/>
      <c r="X39" s="21" t="s">
        <v>0</v>
      </c>
      <c r="Y39" s="32"/>
      <c r="AA39" s="32"/>
      <c r="AB39" s="21" t="s">
        <v>0</v>
      </c>
      <c r="AC39" s="32"/>
      <c r="AE39" s="32">
        <f>C39+G39+O39+S39+W39+AA39</f>
        <v>20</v>
      </c>
      <c r="AF39" s="21" t="s">
        <v>0</v>
      </c>
      <c r="AG39" s="32">
        <f>E39+I39+M39+Q39+U39+Y39+AC39</f>
        <v>-20</v>
      </c>
      <c r="AI39" s="32">
        <f t="shared" si="3"/>
        <v>0</v>
      </c>
    </row>
    <row r="40" spans="1:38" ht="15.5" customHeight="1">
      <c r="A40" s="41" t="s">
        <v>124</v>
      </c>
      <c r="B40" s="40" t="s">
        <v>123</v>
      </c>
      <c r="C40" s="41">
        <v>100</v>
      </c>
      <c r="D40" s="21" t="s">
        <v>0</v>
      </c>
      <c r="E40" s="41"/>
      <c r="G40" s="41"/>
      <c r="H40" s="21" t="s">
        <v>0</v>
      </c>
      <c r="I40" s="41"/>
      <c r="K40" s="41"/>
      <c r="L40" s="21" t="s">
        <v>0</v>
      </c>
      <c r="M40" s="41"/>
      <c r="O40" s="41"/>
      <c r="P40" s="21" t="s">
        <v>0</v>
      </c>
      <c r="Q40" s="41">
        <v>-100</v>
      </c>
      <c r="S40" s="41"/>
      <c r="T40" s="21" t="s">
        <v>0</v>
      </c>
      <c r="U40" s="41"/>
      <c r="W40" s="41"/>
      <c r="X40" s="21" t="s">
        <v>0</v>
      </c>
      <c r="Y40" s="41"/>
      <c r="AA40" s="41"/>
      <c r="AB40" s="21" t="s">
        <v>0</v>
      </c>
      <c r="AC40" s="41"/>
      <c r="AE40" s="41">
        <f t="shared" ref="AE40:AE46" si="4">C40+G40+K40+O40+S40+W40+AA40</f>
        <v>100</v>
      </c>
      <c r="AF40" s="21" t="s">
        <v>0</v>
      </c>
      <c r="AG40" s="41">
        <f>E40+I40+M40+Q40+U40+Y40+AC40</f>
        <v>-100</v>
      </c>
      <c r="AI40" s="41">
        <f t="shared" si="3"/>
        <v>0</v>
      </c>
    </row>
    <row r="41" spans="1:38" ht="15.5" customHeight="1">
      <c r="A41" s="93" t="s">
        <v>122</v>
      </c>
      <c r="B41" s="40" t="s">
        <v>45</v>
      </c>
      <c r="C41" s="41"/>
      <c r="D41" s="21" t="s">
        <v>0</v>
      </c>
      <c r="E41" s="44">
        <f>E8</f>
        <v>-60</v>
      </c>
      <c r="F41" s="45" t="s">
        <v>121</v>
      </c>
      <c r="G41" s="44">
        <v>55</v>
      </c>
      <c r="H41" s="21" t="s">
        <v>0</v>
      </c>
      <c r="I41" s="43"/>
      <c r="J41" s="102" t="s">
        <v>177</v>
      </c>
      <c r="K41" s="83">
        <v>5</v>
      </c>
      <c r="L41" s="21" t="s">
        <v>0</v>
      </c>
      <c r="M41" s="41"/>
      <c r="N41" s="100"/>
      <c r="O41" s="41"/>
      <c r="P41" s="21" t="s">
        <v>0</v>
      </c>
      <c r="Q41" s="41"/>
      <c r="S41" s="41"/>
      <c r="T41" s="21" t="s">
        <v>0</v>
      </c>
      <c r="U41" s="41"/>
      <c r="W41" s="41"/>
      <c r="X41" s="21" t="s">
        <v>0</v>
      </c>
      <c r="Y41" s="41"/>
      <c r="AA41" s="41"/>
      <c r="AB41" s="21" t="s">
        <v>0</v>
      </c>
      <c r="AC41" s="41"/>
      <c r="AE41" s="41">
        <f t="shared" si="4"/>
        <v>60</v>
      </c>
      <c r="AF41" s="21" t="s">
        <v>0</v>
      </c>
      <c r="AG41" s="41">
        <f>E41+I41+M41+Q41+U41+Y41+AC41</f>
        <v>-60</v>
      </c>
      <c r="AI41" s="41">
        <f t="shared" si="3"/>
        <v>0</v>
      </c>
    </row>
    <row r="42" spans="1:38" ht="15.5" customHeight="1">
      <c r="A42" s="90" t="s">
        <v>196</v>
      </c>
      <c r="B42" s="40" t="s">
        <v>0</v>
      </c>
      <c r="C42" s="32"/>
      <c r="D42" s="21" t="s">
        <v>0</v>
      </c>
      <c r="E42" s="32"/>
      <c r="G42" s="32"/>
      <c r="H42" s="21" t="s">
        <v>0</v>
      </c>
      <c r="I42" s="32"/>
      <c r="J42" s="82" t="s">
        <v>176</v>
      </c>
      <c r="K42" s="32"/>
      <c r="L42" s="21" t="s">
        <v>0</v>
      </c>
      <c r="M42" s="32"/>
      <c r="O42" s="32"/>
      <c r="P42" s="21" t="s">
        <v>0</v>
      </c>
      <c r="Q42" s="32"/>
      <c r="S42" s="32"/>
      <c r="T42" s="21" t="s">
        <v>0</v>
      </c>
      <c r="U42" s="91" t="s">
        <v>119</v>
      </c>
      <c r="V42" s="92" t="s">
        <v>118</v>
      </c>
      <c r="W42" s="32"/>
      <c r="X42" s="21" t="s">
        <v>0</v>
      </c>
      <c r="Y42" s="32"/>
      <c r="AA42" s="32"/>
      <c r="AB42" s="21" t="s">
        <v>0</v>
      </c>
      <c r="AC42" s="32"/>
      <c r="AE42" s="32">
        <f t="shared" si="4"/>
        <v>0</v>
      </c>
      <c r="AF42" s="21" t="s">
        <v>0</v>
      </c>
      <c r="AG42" s="32">
        <f>E42+I42+M42+Q42+IFERROR(U42*1,0)+Y42+AC42</f>
        <v>0</v>
      </c>
      <c r="AI42" s="32">
        <f t="shared" si="3"/>
        <v>0</v>
      </c>
    </row>
    <row r="43" spans="1:38" ht="15.5" customHeight="1">
      <c r="A43" s="41" t="s">
        <v>116</v>
      </c>
      <c r="B43" s="40" t="s">
        <v>82</v>
      </c>
      <c r="C43" s="41"/>
      <c r="D43" s="21" t="s">
        <v>0</v>
      </c>
      <c r="E43" s="41"/>
      <c r="G43" s="41"/>
      <c r="H43" s="21" t="s">
        <v>0</v>
      </c>
      <c r="I43" s="41"/>
      <c r="J43" s="82" t="s">
        <v>168</v>
      </c>
      <c r="K43" s="41"/>
      <c r="L43" s="21" t="s">
        <v>0</v>
      </c>
      <c r="M43" s="41"/>
      <c r="O43" s="41">
        <v>100</v>
      </c>
      <c r="P43" s="21" t="s">
        <v>0</v>
      </c>
      <c r="Q43" s="41"/>
      <c r="S43" s="41"/>
      <c r="T43" s="21" t="s">
        <v>0</v>
      </c>
      <c r="U43" s="41"/>
      <c r="W43" s="41"/>
      <c r="X43" s="21" t="s">
        <v>0</v>
      </c>
      <c r="Y43" s="41">
        <v>-100</v>
      </c>
      <c r="AA43" s="41"/>
      <c r="AB43" s="21" t="s">
        <v>0</v>
      </c>
      <c r="AC43" s="41"/>
      <c r="AE43" s="41">
        <f t="shared" si="4"/>
        <v>100</v>
      </c>
      <c r="AF43" s="21" t="s">
        <v>0</v>
      </c>
      <c r="AG43" s="41">
        <f>E43+I43+M43+Q43+U43+Y43+AC43</f>
        <v>-100</v>
      </c>
      <c r="AI43" s="41">
        <f t="shared" si="3"/>
        <v>0</v>
      </c>
    </row>
    <row r="44" spans="1:38" ht="15.5" customHeight="1">
      <c r="A44" s="41" t="s">
        <v>116</v>
      </c>
      <c r="B44" s="40" t="s">
        <v>41</v>
      </c>
      <c r="C44" s="41"/>
      <c r="D44" s="21" t="s">
        <v>0</v>
      </c>
      <c r="E44" s="41"/>
      <c r="G44" s="41"/>
      <c r="H44" s="21" t="s">
        <v>0</v>
      </c>
      <c r="I44" s="41">
        <f>E41</f>
        <v>-60</v>
      </c>
      <c r="J44" s="82" t="s">
        <v>44</v>
      </c>
      <c r="K44" s="41"/>
      <c r="L44" s="21" t="s">
        <v>0</v>
      </c>
      <c r="M44" s="41"/>
      <c r="O44" s="41"/>
      <c r="P44" s="21" t="s">
        <v>0</v>
      </c>
      <c r="Q44" s="41"/>
      <c r="S44" s="41"/>
      <c r="T44" s="21" t="s">
        <v>0</v>
      </c>
      <c r="U44" s="41"/>
      <c r="W44" s="41">
        <v>60</v>
      </c>
      <c r="X44" s="21" t="s">
        <v>0</v>
      </c>
      <c r="Y44" s="41"/>
      <c r="AA44" s="41"/>
      <c r="AB44" s="21" t="s">
        <v>0</v>
      </c>
      <c r="AC44" s="41"/>
      <c r="AE44" s="41">
        <f t="shared" si="4"/>
        <v>60</v>
      </c>
      <c r="AF44" s="21" t="s">
        <v>0</v>
      </c>
      <c r="AG44" s="41">
        <f>E44+I44+M44+Q44+U44+Y44+AC44</f>
        <v>-60</v>
      </c>
      <c r="AI44" s="41">
        <f t="shared" si="3"/>
        <v>0</v>
      </c>
    </row>
    <row r="45" spans="1:38" ht="15.5" customHeight="1">
      <c r="A45" s="41" t="s">
        <v>116</v>
      </c>
      <c r="B45" s="40" t="s">
        <v>46</v>
      </c>
      <c r="C45" s="41"/>
      <c r="D45" s="21" t="s">
        <v>0</v>
      </c>
      <c r="E45" s="41"/>
      <c r="G45" s="41"/>
      <c r="H45" s="21" t="s">
        <v>0</v>
      </c>
      <c r="I45" s="41">
        <f>E39</f>
        <v>-15</v>
      </c>
      <c r="J45" s="82" t="s">
        <v>46</v>
      </c>
      <c r="K45" s="41"/>
      <c r="L45" s="21" t="s">
        <v>0</v>
      </c>
      <c r="M45" s="41">
        <v>-5</v>
      </c>
      <c r="O45" s="41"/>
      <c r="P45" s="21" t="s">
        <v>0</v>
      </c>
      <c r="Q45" s="41"/>
      <c r="S45" s="41"/>
      <c r="T45" s="21" t="s">
        <v>0</v>
      </c>
      <c r="U45" s="41"/>
      <c r="W45" s="41">
        <v>20</v>
      </c>
      <c r="X45" s="21" t="s">
        <v>0</v>
      </c>
      <c r="Y45" s="41"/>
      <c r="AA45" s="41"/>
      <c r="AB45" s="21" t="s">
        <v>0</v>
      </c>
      <c r="AC45" s="41"/>
      <c r="AE45" s="41">
        <f t="shared" si="4"/>
        <v>20</v>
      </c>
      <c r="AF45" s="21" t="s">
        <v>0</v>
      </c>
      <c r="AG45" s="41">
        <f>E45+I45+M45+Q45+U45+Y45+AC45</f>
        <v>-20</v>
      </c>
      <c r="AI45" s="41">
        <f t="shared" si="3"/>
        <v>0</v>
      </c>
    </row>
    <row r="46" spans="1:38" ht="15.5" customHeight="1">
      <c r="A46" s="32" t="s">
        <v>115</v>
      </c>
      <c r="B46" s="40" t="s">
        <v>82</v>
      </c>
      <c r="C46" s="32"/>
      <c r="D46" s="21" t="s">
        <v>0</v>
      </c>
      <c r="E46" s="32"/>
      <c r="G46" s="32"/>
      <c r="H46" s="21" t="s">
        <v>0</v>
      </c>
      <c r="I46" s="32"/>
      <c r="J46" s="82" t="s">
        <v>175</v>
      </c>
      <c r="K46" s="32"/>
      <c r="L46" s="21" t="s">
        <v>0</v>
      </c>
      <c r="M46" s="32"/>
      <c r="O46" s="32"/>
      <c r="P46" s="21" t="s">
        <v>0</v>
      </c>
      <c r="Q46" s="32"/>
      <c r="S46" s="32"/>
      <c r="T46" s="21" t="s">
        <v>0</v>
      </c>
      <c r="U46" s="32"/>
      <c r="W46" s="38">
        <v>20</v>
      </c>
      <c r="X46" s="21" t="s">
        <v>0</v>
      </c>
      <c r="Y46" s="32"/>
      <c r="AA46" s="32"/>
      <c r="AB46" s="21">
        <v>-25</v>
      </c>
      <c r="AC46" s="32">
        <v>-20</v>
      </c>
      <c r="AE46" s="32">
        <f t="shared" si="4"/>
        <v>20</v>
      </c>
      <c r="AF46" s="21" t="s">
        <v>0</v>
      </c>
      <c r="AG46" s="32">
        <f>E46+I46+M46+Q46+U46+Y46+AC46</f>
        <v>-20</v>
      </c>
      <c r="AI46" s="32">
        <f t="shared" si="3"/>
        <v>0</v>
      </c>
    </row>
    <row r="47" spans="1:38" ht="15.5" customHeight="1">
      <c r="A47" s="33" t="s">
        <v>113</v>
      </c>
      <c r="C47" s="33">
        <f>SUM(C37:C46)</f>
        <v>500</v>
      </c>
      <c r="D47" s="21" t="s">
        <v>0</v>
      </c>
      <c r="E47" s="33">
        <f>SUM(E37:E46)</f>
        <v>-75</v>
      </c>
      <c r="G47" s="33">
        <f>SUM(G37:G46)</f>
        <v>75</v>
      </c>
      <c r="H47" s="21" t="s">
        <v>0</v>
      </c>
      <c r="I47" s="33">
        <f>SUM(I37:I46)</f>
        <v>-75</v>
      </c>
      <c r="J47" s="82" t="s">
        <v>175</v>
      </c>
      <c r="K47" s="33">
        <f>SUM(K37:K46)</f>
        <v>5</v>
      </c>
      <c r="L47" s="21" t="s">
        <v>0</v>
      </c>
      <c r="M47" s="33">
        <f>SUM(M37:M46)</f>
        <v>-5</v>
      </c>
      <c r="O47" s="33">
        <f>SUM(O37:O46)</f>
        <v>100</v>
      </c>
      <c r="P47" s="21" t="s">
        <v>0</v>
      </c>
      <c r="Q47" s="33">
        <f>SUM(Q37:Q46)</f>
        <v>-100</v>
      </c>
      <c r="S47" s="33">
        <f>SUM(S37:S46)</f>
        <v>0</v>
      </c>
      <c r="T47" s="21" t="s">
        <v>0</v>
      </c>
      <c r="U47" s="33">
        <f>SUM(U37:U46)</f>
        <v>-20</v>
      </c>
      <c r="W47" s="33">
        <f>SUM(W37:W46)</f>
        <v>100</v>
      </c>
      <c r="X47" s="21" t="s">
        <v>0</v>
      </c>
      <c r="Y47" s="33">
        <f>SUM(Y37:Y46)</f>
        <v>-100</v>
      </c>
      <c r="AA47" s="33">
        <f>SUM(AA37:AA46)</f>
        <v>0</v>
      </c>
      <c r="AB47" s="21" t="s">
        <v>0</v>
      </c>
      <c r="AC47" s="33">
        <f>SUM(AC37:AC46)</f>
        <v>-405</v>
      </c>
      <c r="AE47" s="33">
        <f>SUM(AE37:AE46)</f>
        <v>780</v>
      </c>
      <c r="AF47" s="34" t="s">
        <v>0</v>
      </c>
      <c r="AG47" s="33">
        <f>SUM(AG37:AG46)</f>
        <v>-780</v>
      </c>
      <c r="AI47" s="33">
        <f t="shared" si="3"/>
        <v>0</v>
      </c>
    </row>
    <row r="48" spans="1:38" ht="15.5" customHeight="1">
      <c r="A48" s="33" t="s">
        <v>55</v>
      </c>
      <c r="C48" s="33">
        <f>ROUND(IF(SUM(C47:E47)&gt;0,SUM(C47:E47),0),0)</f>
        <v>425</v>
      </c>
      <c r="D48" s="34" t="s">
        <v>0</v>
      </c>
      <c r="E48" s="33">
        <f>ROUND(IF(SUM(C47:E47)&lt;0,SUM(C47:E47),0),0)</f>
        <v>0</v>
      </c>
      <c r="F48" s="35"/>
      <c r="G48" s="33">
        <f>ROUND(IF(SUM(G47:I47)&gt;0,SUM(G47:I47),0),0)</f>
        <v>0</v>
      </c>
      <c r="H48" s="34" t="s">
        <v>0</v>
      </c>
      <c r="I48" s="33">
        <f>ROUND(IF(SUM(G47:I47)&lt;0,SUM(G47:I47),0),0)</f>
        <v>0</v>
      </c>
      <c r="J48" s="82" t="s">
        <v>99</v>
      </c>
      <c r="K48" s="33">
        <f>ROUND(IF(SUM(K47:M47)&gt;0,SUM(K47:M47),0),0)</f>
        <v>0</v>
      </c>
      <c r="L48" s="34" t="s">
        <v>0</v>
      </c>
      <c r="M48" s="33">
        <f>ROUND(IF(SUM(K47:M47)&lt;0,SUM(K47:M47),0),0)</f>
        <v>0</v>
      </c>
      <c r="N48" s="35"/>
      <c r="O48" s="33">
        <f>ROUND(IF(SUM(O47:Q47)&gt;0,SUM(O47:Q47),0),0)</f>
        <v>0</v>
      </c>
      <c r="P48" s="34" t="s">
        <v>0</v>
      </c>
      <c r="Q48" s="33">
        <f>ROUND(IF(SUM(O47:Q47)&lt;0,SUM(O47:Q47),0),0)</f>
        <v>0</v>
      </c>
      <c r="R48" s="35"/>
      <c r="S48" s="33">
        <f>ROUND(IF(SUM(S47:U47)&gt;0,SUM(S47:U47),0),0)</f>
        <v>0</v>
      </c>
      <c r="T48" s="34" t="s">
        <v>0</v>
      </c>
      <c r="U48" s="36">
        <f>ROUND(IF(SUM(S47:U47)&lt;0,SUM(S47:U47),0),0)</f>
        <v>-20</v>
      </c>
      <c r="V48" s="35"/>
      <c r="W48" s="33">
        <f>ROUND(IF(SUM(W47:Y47)&gt;0,SUM(W47:Y47),0),0)</f>
        <v>0</v>
      </c>
      <c r="X48" s="34" t="s">
        <v>0</v>
      </c>
      <c r="Y48" s="33">
        <f>ROUND(IF(SUM(W47:Y47)&lt;0,SUM(W47:Y47),0),0)</f>
        <v>0</v>
      </c>
      <c r="Z48" s="35"/>
      <c r="AA48" s="33">
        <f>ROUND(IF(SUM(AA47:AC47)&gt;0,SUM(AA47:AC47),0),0)</f>
        <v>0</v>
      </c>
      <c r="AB48" s="34" t="s">
        <v>0</v>
      </c>
      <c r="AC48" s="33">
        <f>ROUND(IF(SUM(AA47:AC47)&lt;0,SUM(AA47:AC47),0),0)</f>
        <v>-405</v>
      </c>
      <c r="AE48" s="19"/>
      <c r="AF48" s="19"/>
      <c r="AG48" s="19"/>
      <c r="AI48" s="32">
        <f>ROUND(SUM(C48:AC48),0)</f>
        <v>0</v>
      </c>
    </row>
    <row r="49" spans="1:33" ht="15.5" customHeight="1">
      <c r="A49" s="116" t="s">
        <v>216</v>
      </c>
      <c r="F49" s="24"/>
      <c r="G49" s="24"/>
      <c r="H49" s="24"/>
      <c r="I49" s="24"/>
      <c r="J49" s="82" t="s">
        <v>46</v>
      </c>
      <c r="K49" s="24"/>
      <c r="L49" s="24"/>
      <c r="M49" s="24"/>
      <c r="N49" s="24"/>
      <c r="O49" s="24"/>
      <c r="P49" s="24"/>
      <c r="Q49" s="24"/>
      <c r="R49" s="24"/>
      <c r="V49" s="31"/>
      <c r="W49" s="31"/>
      <c r="X49" s="31"/>
      <c r="Y49" s="31"/>
      <c r="Z49" s="31"/>
      <c r="AA49" s="19"/>
      <c r="AB49" s="19"/>
      <c r="AC49" s="19"/>
      <c r="AD49" s="19"/>
      <c r="AE49" s="19"/>
      <c r="AF49" s="19"/>
      <c r="AG49" s="19"/>
    </row>
    <row r="50" spans="1:33" ht="15.5" customHeight="1">
      <c r="A50" s="30" t="s">
        <v>112</v>
      </c>
      <c r="C50" s="29">
        <f>C48-C37</f>
        <v>25</v>
      </c>
      <c r="D50" s="28" t="s">
        <v>0</v>
      </c>
      <c r="E50" s="27" t="s">
        <v>108</v>
      </c>
      <c r="F50" s="26" t="s">
        <v>174</v>
      </c>
      <c r="G50" s="24"/>
      <c r="H50" s="24"/>
      <c r="I50" s="24"/>
      <c r="J50" s="82" t="s">
        <v>45</v>
      </c>
      <c r="K50" s="24"/>
      <c r="L50" s="24"/>
      <c r="M50" s="24"/>
      <c r="N50" s="24"/>
      <c r="O50" s="24"/>
      <c r="P50" s="24"/>
      <c r="Q50" s="24"/>
      <c r="R50" s="23" t="s">
        <v>109</v>
      </c>
      <c r="S50" s="22" t="s">
        <v>108</v>
      </c>
      <c r="T50" s="21" t="s">
        <v>0</v>
      </c>
      <c r="U50" s="20">
        <f>U48-U37</f>
        <v>-5</v>
      </c>
      <c r="V50" s="454" t="s">
        <v>109</v>
      </c>
      <c r="W50" s="455"/>
      <c r="X50" s="455"/>
      <c r="Y50" s="455"/>
      <c r="Z50" s="456"/>
      <c r="AA50" s="22" t="s">
        <v>108</v>
      </c>
      <c r="AB50" s="21" t="s">
        <v>0</v>
      </c>
      <c r="AC50" s="20">
        <f>AC48-AC37</f>
        <v>-20</v>
      </c>
      <c r="AD50" s="19"/>
      <c r="AE50" s="19"/>
      <c r="AF50" s="19"/>
      <c r="AG50" s="19"/>
    </row>
    <row r="51" spans="1:33" ht="15.5" customHeight="1">
      <c r="A51" s="17" t="s">
        <v>0</v>
      </c>
    </row>
    <row r="52" spans="1:33" ht="15.5" customHeight="1">
      <c r="A52" s="17" t="s">
        <v>0</v>
      </c>
      <c r="C52" s="17">
        <f>C17-C50</f>
        <v>0</v>
      </c>
      <c r="U52" s="17">
        <f>U17-U50</f>
        <v>0</v>
      </c>
      <c r="AC52" s="17">
        <f>AC17-AC50</f>
        <v>0</v>
      </c>
    </row>
    <row r="53" spans="1:33" ht="15.5" customHeight="1">
      <c r="A53" s="17" t="s">
        <v>0</v>
      </c>
    </row>
    <row r="54" spans="1:33" ht="15.5" customHeight="1">
      <c r="A54" s="17" t="s">
        <v>0</v>
      </c>
    </row>
    <row r="55" spans="1:33" ht="15.5" customHeight="1">
      <c r="A55" s="17" t="s">
        <v>0</v>
      </c>
    </row>
  </sheetData>
  <mergeCells count="94">
    <mergeCell ref="G16:Q17"/>
    <mergeCell ref="AE35:AG35"/>
    <mergeCell ref="C36:E36"/>
    <mergeCell ref="G36:I36"/>
    <mergeCell ref="K36:M36"/>
    <mergeCell ref="O36:Q36"/>
    <mergeCell ref="S36:U36"/>
    <mergeCell ref="W36:Y36"/>
    <mergeCell ref="AA36:AC36"/>
    <mergeCell ref="AE36:AG36"/>
    <mergeCell ref="G35:I35"/>
    <mergeCell ref="K35:M35"/>
    <mergeCell ref="O35:Q35"/>
    <mergeCell ref="S35:U35"/>
    <mergeCell ref="AA35:AC35"/>
    <mergeCell ref="C35:E35"/>
    <mergeCell ref="V50:Z50"/>
    <mergeCell ref="Z27:AB29"/>
    <mergeCell ref="Q27:T27"/>
    <mergeCell ref="V27:X27"/>
    <mergeCell ref="W35:Y35"/>
    <mergeCell ref="B20:D30"/>
    <mergeCell ref="E20:E30"/>
    <mergeCell ref="Z23:AB26"/>
    <mergeCell ref="F27:H27"/>
    <mergeCell ref="Q29:T29"/>
    <mergeCell ref="V28:X28"/>
    <mergeCell ref="J29:M29"/>
    <mergeCell ref="F29:H29"/>
    <mergeCell ref="Q28:T28"/>
    <mergeCell ref="J28:M28"/>
    <mergeCell ref="J27:M27"/>
    <mergeCell ref="F28:H28"/>
    <mergeCell ref="J26:M26"/>
    <mergeCell ref="F26:H26"/>
    <mergeCell ref="J24:M24"/>
    <mergeCell ref="A18:A21"/>
    <mergeCell ref="G18:Q19"/>
    <mergeCell ref="R18:X19"/>
    <mergeCell ref="J23:M23"/>
    <mergeCell ref="Q23:T23"/>
    <mergeCell ref="Q22:T22"/>
    <mergeCell ref="F23:H25"/>
    <mergeCell ref="J25:M25"/>
    <mergeCell ref="V23:X23"/>
    <mergeCell ref="Q25:T25"/>
    <mergeCell ref="V25:X25"/>
    <mergeCell ref="F20:H20"/>
    <mergeCell ref="J22:M22"/>
    <mergeCell ref="F21:H21"/>
    <mergeCell ref="J21:M21"/>
    <mergeCell ref="Q21:T21"/>
    <mergeCell ref="A31:A34"/>
    <mergeCell ref="B31:AC32"/>
    <mergeCell ref="G33:AC33"/>
    <mergeCell ref="Z30:AB30"/>
    <mergeCell ref="V29:X29"/>
    <mergeCell ref="F30:H30"/>
    <mergeCell ref="J30:M30"/>
    <mergeCell ref="Q30:T30"/>
    <mergeCell ref="V30:X30"/>
    <mergeCell ref="N20:P30"/>
    <mergeCell ref="AC27:AC29"/>
    <mergeCell ref="Q26:T26"/>
    <mergeCell ref="V26:X26"/>
    <mergeCell ref="V21:X21"/>
    <mergeCell ref="F22:H22"/>
    <mergeCell ref="J20:M20"/>
    <mergeCell ref="C1:Q1"/>
    <mergeCell ref="C2:E2"/>
    <mergeCell ref="G2:I2"/>
    <mergeCell ref="K2:M2"/>
    <mergeCell ref="O2:Q2"/>
    <mergeCell ref="S2:U2"/>
    <mergeCell ref="Q24:T24"/>
    <mergeCell ref="V22:X22"/>
    <mergeCell ref="AE2:AG2"/>
    <mergeCell ref="W3:Y3"/>
    <mergeCell ref="AA3:AC3"/>
    <mergeCell ref="AE3:AG3"/>
    <mergeCell ref="W2:Y2"/>
    <mergeCell ref="AA2:AC2"/>
    <mergeCell ref="Q20:T20"/>
    <mergeCell ref="V20:X20"/>
    <mergeCell ref="Z19:AC22"/>
    <mergeCell ref="Y18:Y30"/>
    <mergeCell ref="W16:Y17"/>
    <mergeCell ref="AC23:AC26"/>
    <mergeCell ref="V24:X24"/>
    <mergeCell ref="C3:E3"/>
    <mergeCell ref="G3:I3"/>
    <mergeCell ref="K3:M3"/>
    <mergeCell ref="O3:Q3"/>
    <mergeCell ref="S3:U3"/>
  </mergeCells>
  <conditionalFormatting sqref="C1:AI1048576">
    <cfRule type="cellIs" dxfId="6" priority="1" operator="equal">
      <formula>0</formula>
    </cfRule>
    <cfRule type="cellIs" dxfId="5" priority="2" operator="lessThan">
      <formula>0</formula>
    </cfRule>
  </conditionalFormatting>
  <printOptions horizontalCentered="1"/>
  <pageMargins left="0.25" right="0.25" top="0.25" bottom="0.25" header="0.3" footer="0.3"/>
  <pageSetup scale="79" orientation="landscape" horizontalDpi="0" verticalDpi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CD0A2F-8C6A-7B42-B193-09FDF04AEBC4}">
  <dimension ref="A1:AL50"/>
  <sheetViews>
    <sheetView workbookViewId="0"/>
  </sheetViews>
  <sheetFormatPr baseColWidth="10" defaultColWidth="7.83203125" defaultRowHeight="15.5" customHeight="1"/>
  <cols>
    <col min="1" max="1" width="40.83203125" style="17" customWidth="1"/>
    <col min="2" max="2" width="2.83203125" style="18" customWidth="1"/>
    <col min="3" max="3" width="5.33203125" style="17" customWidth="1"/>
    <col min="4" max="4" width="0.33203125" style="17" customWidth="1"/>
    <col min="5" max="5" width="5.5" style="17" customWidth="1"/>
    <col min="6" max="6" width="5.1640625" style="17" customWidth="1"/>
    <col min="7" max="7" width="5.5" style="17" customWidth="1"/>
    <col min="8" max="8" width="0.33203125" style="17" customWidth="1"/>
    <col min="9" max="9" width="5.5" style="17" customWidth="1"/>
    <col min="10" max="11" width="5.83203125" style="17" customWidth="1"/>
    <col min="12" max="12" width="0.33203125" style="17" customWidth="1"/>
    <col min="13" max="14" width="5.83203125" style="17" customWidth="1"/>
    <col min="15" max="15" width="5.5" style="17" customWidth="1"/>
    <col min="16" max="16" width="0.33203125" style="17" customWidth="1"/>
    <col min="17" max="17" width="5.5" style="17" customWidth="1"/>
    <col min="18" max="18" width="4.83203125" style="17" customWidth="1"/>
    <col min="19" max="19" width="5.5" style="17" customWidth="1"/>
    <col min="20" max="20" width="0.33203125" style="17" customWidth="1"/>
    <col min="21" max="21" width="5.5" style="17" customWidth="1"/>
    <col min="22" max="22" width="4.83203125" style="17" customWidth="1"/>
    <col min="23" max="23" width="5.33203125" style="17" customWidth="1"/>
    <col min="24" max="24" width="0.33203125" style="17" customWidth="1"/>
    <col min="25" max="25" width="5.5" style="17" customWidth="1"/>
    <col min="26" max="26" width="5" style="17" customWidth="1"/>
    <col min="27" max="27" width="5.5" style="17" customWidth="1"/>
    <col min="28" max="28" width="0.33203125" style="17" customWidth="1"/>
    <col min="29" max="29" width="5.5" style="17" customWidth="1"/>
    <col min="30" max="30" width="5.33203125" style="17" customWidth="1"/>
    <col min="31" max="31" width="5.5" style="17" customWidth="1"/>
    <col min="32" max="32" width="0.33203125" style="17" customWidth="1"/>
    <col min="33" max="33" width="5.5" style="17" customWidth="1"/>
    <col min="34" max="34" width="5.33203125" style="17" customWidth="1"/>
    <col min="35" max="16384" width="7.83203125" style="17"/>
  </cols>
  <sheetData>
    <row r="1" spans="1:35" ht="18" customHeight="1">
      <c r="A1" s="1" t="s">
        <v>37</v>
      </c>
      <c r="C1" s="413" t="s">
        <v>173</v>
      </c>
      <c r="D1" s="413"/>
      <c r="E1" s="413"/>
      <c r="F1" s="413"/>
      <c r="G1" s="413"/>
      <c r="H1" s="413"/>
      <c r="I1" s="413"/>
      <c r="J1" s="413"/>
      <c r="K1" s="413"/>
      <c r="L1" s="413"/>
      <c r="M1" s="413"/>
      <c r="N1" s="413"/>
      <c r="O1" s="413"/>
      <c r="P1" s="413"/>
      <c r="Q1" s="413"/>
      <c r="S1" s="1"/>
    </row>
    <row r="2" spans="1:35" ht="15.5" customHeight="1">
      <c r="A2" s="509" t="s">
        <v>188</v>
      </c>
      <c r="B2" s="84" t="s">
        <v>0</v>
      </c>
      <c r="C2" s="432" t="s">
        <v>140</v>
      </c>
      <c r="D2" s="433"/>
      <c r="E2" s="434"/>
      <c r="F2" s="84" t="s">
        <v>0</v>
      </c>
      <c r="G2" s="437" t="s">
        <v>139</v>
      </c>
      <c r="H2" s="438"/>
      <c r="I2" s="439"/>
      <c r="J2" s="84" t="s">
        <v>0</v>
      </c>
      <c r="K2" s="427" t="s">
        <v>138</v>
      </c>
      <c r="L2" s="428"/>
      <c r="M2" s="429"/>
      <c r="N2" s="84" t="s">
        <v>0</v>
      </c>
      <c r="O2" s="395" t="s">
        <v>137</v>
      </c>
      <c r="P2" s="364"/>
      <c r="Q2" s="365"/>
      <c r="R2" s="84" t="s">
        <v>0</v>
      </c>
      <c r="S2" s="407" t="s">
        <v>136</v>
      </c>
      <c r="T2" s="408"/>
      <c r="U2" s="409"/>
      <c r="W2" s="395" t="s">
        <v>135</v>
      </c>
      <c r="X2" s="364"/>
      <c r="Y2" s="365"/>
      <c r="Z2" s="84" t="s">
        <v>0</v>
      </c>
      <c r="AA2" s="395" t="s">
        <v>135</v>
      </c>
      <c r="AB2" s="364"/>
      <c r="AC2" s="365"/>
      <c r="AE2" s="363" t="s">
        <v>134</v>
      </c>
      <c r="AF2" s="364"/>
      <c r="AG2" s="365"/>
    </row>
    <row r="3" spans="1:35" ht="15.5" customHeight="1">
      <c r="A3" s="510"/>
      <c r="B3" s="84" t="s">
        <v>0</v>
      </c>
      <c r="C3" s="467" t="s">
        <v>133</v>
      </c>
      <c r="D3" s="468"/>
      <c r="E3" s="469"/>
      <c r="F3" s="84" t="s">
        <v>0</v>
      </c>
      <c r="G3" s="448" t="s">
        <v>130</v>
      </c>
      <c r="H3" s="449"/>
      <c r="I3" s="450"/>
      <c r="J3" s="84" t="s">
        <v>0</v>
      </c>
      <c r="K3" s="458" t="s">
        <v>132</v>
      </c>
      <c r="L3" s="459"/>
      <c r="M3" s="460"/>
      <c r="N3" s="84" t="s">
        <v>0</v>
      </c>
      <c r="O3" s="383" t="s">
        <v>131</v>
      </c>
      <c r="P3" s="384"/>
      <c r="Q3" s="385"/>
      <c r="R3" s="84" t="s">
        <v>0</v>
      </c>
      <c r="S3" s="410" t="s">
        <v>299</v>
      </c>
      <c r="T3" s="411"/>
      <c r="U3" s="412"/>
      <c r="W3" s="383" t="s">
        <v>129</v>
      </c>
      <c r="X3" s="384"/>
      <c r="Y3" s="385"/>
      <c r="Z3" s="84" t="s">
        <v>0</v>
      </c>
      <c r="AA3" s="383" t="s">
        <v>128</v>
      </c>
      <c r="AB3" s="384"/>
      <c r="AC3" s="385"/>
      <c r="AE3" s="396" t="s">
        <v>127</v>
      </c>
      <c r="AF3" s="384"/>
      <c r="AG3" s="385"/>
    </row>
    <row r="4" spans="1:35" ht="15.5" customHeight="1">
      <c r="A4" s="41" t="s">
        <v>126</v>
      </c>
      <c r="B4" s="84" t="s">
        <v>0</v>
      </c>
      <c r="C4" s="47">
        <f>'517'!C4-'516'!C4</f>
        <v>0</v>
      </c>
      <c r="D4" s="48" t="s">
        <v>0</v>
      </c>
      <c r="E4" s="47">
        <f>'517'!E4-'516'!E4</f>
        <v>0</v>
      </c>
      <c r="F4" s="84" t="s">
        <v>0</v>
      </c>
      <c r="G4" s="47">
        <f>'517'!G4-'516'!G4</f>
        <v>0</v>
      </c>
      <c r="H4" s="48" t="s">
        <v>0</v>
      </c>
      <c r="I4" s="47">
        <f>'517'!I4-'516'!I4</f>
        <v>0</v>
      </c>
      <c r="J4" s="84" t="s">
        <v>0</v>
      </c>
      <c r="K4" s="47">
        <f>'517'!K4-'516'!K4</f>
        <v>0</v>
      </c>
      <c r="L4" s="48" t="s">
        <v>0</v>
      </c>
      <c r="M4" s="47">
        <f>'517'!M4-'516'!M4</f>
        <v>0</v>
      </c>
      <c r="N4" s="84" t="s">
        <v>0</v>
      </c>
      <c r="O4" s="47">
        <f>'517'!O4-'516'!O4</f>
        <v>0</v>
      </c>
      <c r="P4" s="48" t="s">
        <v>0</v>
      </c>
      <c r="Q4" s="47">
        <f>'517'!Q4-'516'!Q4</f>
        <v>0</v>
      </c>
      <c r="R4" s="84" t="s">
        <v>0</v>
      </c>
      <c r="S4" s="47">
        <f>'517'!S4-'516'!S4</f>
        <v>0</v>
      </c>
      <c r="T4" s="48" t="s">
        <v>0</v>
      </c>
      <c r="U4" s="47">
        <f>'517'!U4-'516'!U4</f>
        <v>0</v>
      </c>
      <c r="W4" s="47">
        <f>'517'!W4-'516'!W4</f>
        <v>0</v>
      </c>
      <c r="X4" s="48" t="s">
        <v>0</v>
      </c>
      <c r="Y4" s="47">
        <f>'517'!Y4-'516'!Y4</f>
        <v>0</v>
      </c>
      <c r="Z4" s="84" t="s">
        <v>0</v>
      </c>
      <c r="AA4" s="47">
        <f>'517'!AA4-'516'!AA4</f>
        <v>0</v>
      </c>
      <c r="AB4" s="48" t="s">
        <v>0</v>
      </c>
      <c r="AC4" s="47">
        <f>'517'!AC4-'516'!AC4</f>
        <v>0</v>
      </c>
      <c r="AE4" s="47">
        <f>'517'!AE4-'516'!AE4</f>
        <v>0</v>
      </c>
      <c r="AF4" s="48" t="s">
        <v>0</v>
      </c>
      <c r="AG4" s="47">
        <f>'517'!AG4-'516'!AG4</f>
        <v>0</v>
      </c>
      <c r="AI4" s="47">
        <f>'517'!AI4-'516'!AI4</f>
        <v>0</v>
      </c>
    </row>
    <row r="5" spans="1:35" ht="15.5" customHeight="1">
      <c r="A5" s="96" t="s">
        <v>192</v>
      </c>
      <c r="B5" s="84" t="s">
        <v>45</v>
      </c>
      <c r="C5" s="41">
        <f>'517'!C5-'516'!C5</f>
        <v>0</v>
      </c>
      <c r="D5" s="21" t="s">
        <v>0</v>
      </c>
      <c r="E5" s="41">
        <f>'517'!E5-'516'!E5</f>
        <v>0</v>
      </c>
      <c r="F5" s="84" t="s">
        <v>45</v>
      </c>
      <c r="G5" s="41">
        <f>'517'!G5-'516'!G5</f>
        <v>0</v>
      </c>
      <c r="H5" s="21" t="s">
        <v>0</v>
      </c>
      <c r="I5" s="41">
        <f>'517'!I5-'516'!I5</f>
        <v>0</v>
      </c>
      <c r="J5" s="84" t="s">
        <v>45</v>
      </c>
      <c r="K5" s="41">
        <f>'517'!K5-'516'!K5</f>
        <v>0</v>
      </c>
      <c r="L5" s="21" t="s">
        <v>0</v>
      </c>
      <c r="M5" s="41">
        <f>'517'!M5-'516'!M5</f>
        <v>0</v>
      </c>
      <c r="N5" s="84" t="s">
        <v>45</v>
      </c>
      <c r="O5" s="41">
        <f>'517'!O5-'516'!O5</f>
        <v>0</v>
      </c>
      <c r="P5" s="21" t="s">
        <v>0</v>
      </c>
      <c r="Q5" s="41">
        <f>'517'!Q5-'516'!Q5</f>
        <v>0</v>
      </c>
      <c r="R5" s="84" t="s">
        <v>45</v>
      </c>
      <c r="S5" s="41">
        <f>'517'!S5-'516'!S5</f>
        <v>0</v>
      </c>
      <c r="T5" s="21" t="s">
        <v>0</v>
      </c>
      <c r="U5" s="41">
        <f>'517'!U5-'516'!U5</f>
        <v>0</v>
      </c>
      <c r="W5" s="41">
        <f>'517'!W5-'516'!W5</f>
        <v>0</v>
      </c>
      <c r="X5" s="21" t="s">
        <v>0</v>
      </c>
      <c r="Y5" s="41">
        <f>'517'!Y5-'516'!Y5</f>
        <v>0</v>
      </c>
      <c r="Z5" s="84" t="s">
        <v>45</v>
      </c>
      <c r="AA5" s="41">
        <f>'517'!AA5-'516'!AA5</f>
        <v>0</v>
      </c>
      <c r="AB5" s="21" t="s">
        <v>0</v>
      </c>
      <c r="AC5" s="41">
        <f>'517'!AC5-'516'!AC5</f>
        <v>0</v>
      </c>
      <c r="AE5" s="41">
        <f>'517'!AE5-'516'!AE5</f>
        <v>0</v>
      </c>
      <c r="AF5" s="21" t="s">
        <v>0</v>
      </c>
      <c r="AG5" s="41">
        <f>'517'!AG5-'516'!AG5</f>
        <v>0</v>
      </c>
      <c r="AI5" s="41">
        <f>'517'!AI5-'516'!AI5</f>
        <v>0</v>
      </c>
    </row>
    <row r="6" spans="1:35" ht="15.5" customHeight="1">
      <c r="A6" s="46" t="s">
        <v>170</v>
      </c>
      <c r="B6" s="84" t="s">
        <v>165</v>
      </c>
      <c r="C6" s="32">
        <f>'517'!C6-'516'!C6</f>
        <v>0</v>
      </c>
      <c r="D6" s="21" t="s">
        <v>0</v>
      </c>
      <c r="E6" s="32">
        <f>'517'!E6-'516'!E6</f>
        <v>0</v>
      </c>
      <c r="F6" s="84" t="s">
        <v>165</v>
      </c>
      <c r="G6" s="32">
        <f>'517'!G6-'516'!G6</f>
        <v>0</v>
      </c>
      <c r="H6" s="21" t="s">
        <v>0</v>
      </c>
      <c r="I6" s="32">
        <f>'517'!I6-'516'!I6</f>
        <v>0</v>
      </c>
      <c r="J6" s="84" t="s">
        <v>165</v>
      </c>
      <c r="K6" s="32">
        <f>'517'!K6-'516'!K6</f>
        <v>0</v>
      </c>
      <c r="L6" s="21" t="s">
        <v>0</v>
      </c>
      <c r="M6" s="32">
        <f>'517'!M6-'516'!M6</f>
        <v>0</v>
      </c>
      <c r="N6" s="84" t="s">
        <v>165</v>
      </c>
      <c r="O6" s="32">
        <f>'517'!O6-'516'!O6</f>
        <v>0</v>
      </c>
      <c r="P6" s="21" t="s">
        <v>0</v>
      </c>
      <c r="Q6" s="32">
        <f>'517'!Q6-'516'!Q6</f>
        <v>0</v>
      </c>
      <c r="R6" s="84" t="s">
        <v>165</v>
      </c>
      <c r="S6" s="32">
        <f>'517'!S6-'516'!S6</f>
        <v>0</v>
      </c>
      <c r="T6" s="21" t="s">
        <v>0</v>
      </c>
      <c r="U6" s="32">
        <f>'517'!U6-'516'!U6</f>
        <v>0</v>
      </c>
      <c r="W6" s="32">
        <f>'517'!W6-'516'!W6</f>
        <v>0</v>
      </c>
      <c r="X6" s="21" t="s">
        <v>0</v>
      </c>
      <c r="Y6" s="32">
        <f>'517'!Y6-'516'!Y6</f>
        <v>0</v>
      </c>
      <c r="Z6" s="84" t="s">
        <v>165</v>
      </c>
      <c r="AA6" s="32">
        <f>'517'!AA6-'516'!AA6</f>
        <v>0</v>
      </c>
      <c r="AB6" s="21" t="s">
        <v>0</v>
      </c>
      <c r="AC6" s="32">
        <f>'517'!AC6-'516'!AC6</f>
        <v>0</v>
      </c>
      <c r="AE6" s="32">
        <f>'517'!AE6-'516'!AE6</f>
        <v>0</v>
      </c>
      <c r="AF6" s="21" t="s">
        <v>0</v>
      </c>
      <c r="AG6" s="32">
        <f>'517'!AG6-'516'!AG6</f>
        <v>0</v>
      </c>
      <c r="AI6" s="32">
        <f>'517'!AI6-'516'!AI6</f>
        <v>0</v>
      </c>
    </row>
    <row r="7" spans="1:35" ht="15.5" customHeight="1">
      <c r="A7" s="41" t="s">
        <v>124</v>
      </c>
      <c r="B7" s="84" t="s">
        <v>47</v>
      </c>
      <c r="C7" s="41">
        <f>'517'!C7-'516'!C7</f>
        <v>0</v>
      </c>
      <c r="D7" s="21" t="s">
        <v>0</v>
      </c>
      <c r="E7" s="41">
        <f>'517'!E7-'516'!E7</f>
        <v>0</v>
      </c>
      <c r="F7" s="84" t="s">
        <v>47</v>
      </c>
      <c r="G7" s="41">
        <f>'517'!G7-'516'!G7</f>
        <v>0</v>
      </c>
      <c r="H7" s="21" t="s">
        <v>0</v>
      </c>
      <c r="I7" s="41">
        <f>'517'!I7-'516'!I7</f>
        <v>0</v>
      </c>
      <c r="J7" s="84" t="s">
        <v>47</v>
      </c>
      <c r="K7" s="41">
        <f>'517'!K7-'516'!K7</f>
        <v>0</v>
      </c>
      <c r="L7" s="21" t="s">
        <v>0</v>
      </c>
      <c r="M7" s="41">
        <f>'517'!M7-'516'!M7</f>
        <v>0</v>
      </c>
      <c r="N7" s="84" t="s">
        <v>47</v>
      </c>
      <c r="O7" s="41">
        <f>'517'!O7-'516'!O7</f>
        <v>0</v>
      </c>
      <c r="P7" s="21" t="s">
        <v>0</v>
      </c>
      <c r="Q7" s="41">
        <f>'517'!Q7-'516'!Q7</f>
        <v>0</v>
      </c>
      <c r="R7" s="84" t="s">
        <v>47</v>
      </c>
      <c r="S7" s="41">
        <f>'517'!S7-'516'!S7</f>
        <v>0</v>
      </c>
      <c r="T7" s="21" t="s">
        <v>0</v>
      </c>
      <c r="U7" s="41">
        <f>'517'!U7-'516'!U7</f>
        <v>0</v>
      </c>
      <c r="W7" s="41">
        <f>'517'!W7-'516'!W7</f>
        <v>0</v>
      </c>
      <c r="X7" s="21" t="s">
        <v>0</v>
      </c>
      <c r="Y7" s="41">
        <f>'517'!Y7-'516'!Y7</f>
        <v>0</v>
      </c>
      <c r="Z7" s="84" t="s">
        <v>47</v>
      </c>
      <c r="AA7" s="41">
        <f>'517'!AA7-'516'!AA7</f>
        <v>0</v>
      </c>
      <c r="AB7" s="21" t="s">
        <v>0</v>
      </c>
      <c r="AC7" s="41">
        <f>'517'!AC7-'516'!AC7</f>
        <v>0</v>
      </c>
      <c r="AE7" s="41">
        <f>'517'!AE7-'516'!AE7</f>
        <v>0</v>
      </c>
      <c r="AF7" s="21" t="s">
        <v>0</v>
      </c>
      <c r="AG7" s="41">
        <f>'517'!AG7-'516'!AG7</f>
        <v>0</v>
      </c>
      <c r="AI7" s="41">
        <f>'517'!AI7-'516'!AI7</f>
        <v>0</v>
      </c>
    </row>
    <row r="8" spans="1:35" ht="15.5" customHeight="1">
      <c r="A8" s="93" t="s">
        <v>122</v>
      </c>
      <c r="B8" s="84" t="s">
        <v>47</v>
      </c>
      <c r="C8" s="41">
        <f>'517'!C8-'516'!C8</f>
        <v>0</v>
      </c>
      <c r="D8" s="21" t="s">
        <v>0</v>
      </c>
      <c r="E8" s="41">
        <f>'517'!E8-'516'!E8</f>
        <v>10</v>
      </c>
      <c r="F8" s="84" t="s">
        <v>47</v>
      </c>
      <c r="G8" s="41">
        <f>'517'!G8-'516'!G8</f>
        <v>-10</v>
      </c>
      <c r="H8" s="21" t="s">
        <v>0</v>
      </c>
      <c r="I8" s="41">
        <f>'517'!I8-'516'!I8</f>
        <v>0</v>
      </c>
      <c r="J8" s="84" t="s">
        <v>47</v>
      </c>
      <c r="K8" s="41">
        <f>'517'!K8-'516'!K8</f>
        <v>0</v>
      </c>
      <c r="L8" s="21" t="s">
        <v>0</v>
      </c>
      <c r="M8" s="41">
        <f>'517'!M8-'516'!M8</f>
        <v>0</v>
      </c>
      <c r="N8" s="84" t="s">
        <v>47</v>
      </c>
      <c r="O8" s="41">
        <f>'517'!O8-'516'!O8</f>
        <v>0</v>
      </c>
      <c r="P8" s="21" t="s">
        <v>0</v>
      </c>
      <c r="Q8" s="41">
        <f>'517'!Q8-'516'!Q8</f>
        <v>0</v>
      </c>
      <c r="R8" s="84" t="s">
        <v>47</v>
      </c>
      <c r="S8" s="41">
        <f>'517'!S8-'516'!S8</f>
        <v>0</v>
      </c>
      <c r="T8" s="21" t="s">
        <v>0</v>
      </c>
      <c r="U8" s="41">
        <f>'517'!U8-'516'!U8</f>
        <v>0</v>
      </c>
      <c r="W8" s="41">
        <f>'517'!W8-'516'!W8</f>
        <v>0</v>
      </c>
      <c r="X8" s="21" t="s">
        <v>0</v>
      </c>
      <c r="Y8" s="41">
        <f>'517'!Y8-'516'!Y8</f>
        <v>0</v>
      </c>
      <c r="Z8" s="84" t="s">
        <v>47</v>
      </c>
      <c r="AA8" s="41">
        <f>'517'!AA8-'516'!AA8</f>
        <v>0</v>
      </c>
      <c r="AB8" s="21" t="s">
        <v>0</v>
      </c>
      <c r="AC8" s="41">
        <f>'517'!AC8-'516'!AC8</f>
        <v>0</v>
      </c>
      <c r="AE8" s="41">
        <f>'517'!AE8-'516'!AE8</f>
        <v>-10</v>
      </c>
      <c r="AF8" s="21" t="s">
        <v>0</v>
      </c>
      <c r="AG8" s="41">
        <f>'517'!AG8-'516'!AG8</f>
        <v>10</v>
      </c>
      <c r="AI8" s="41">
        <f>'517'!AI8-'516'!AI8</f>
        <v>0</v>
      </c>
    </row>
    <row r="9" spans="1:35" ht="15.5" customHeight="1">
      <c r="A9" s="90" t="s">
        <v>337</v>
      </c>
      <c r="B9" s="84" t="s">
        <v>0</v>
      </c>
      <c r="C9" s="32">
        <f>'517'!C9-'516'!C9</f>
        <v>0</v>
      </c>
      <c r="D9" s="21" t="s">
        <v>0</v>
      </c>
      <c r="E9" s="32">
        <f>'517'!E9-'516'!E9</f>
        <v>0</v>
      </c>
      <c r="F9" s="84" t="s">
        <v>0</v>
      </c>
      <c r="G9" s="32">
        <f>'517'!G9-'516'!G9</f>
        <v>10</v>
      </c>
      <c r="H9" s="21" t="s">
        <v>0</v>
      </c>
      <c r="I9" s="32">
        <f>'517'!I9-'516'!I9</f>
        <v>0</v>
      </c>
      <c r="J9" s="84" t="s">
        <v>0</v>
      </c>
      <c r="K9" s="32">
        <f>'517'!K9-'516'!K9</f>
        <v>0</v>
      </c>
      <c r="L9" s="21" t="s">
        <v>0</v>
      </c>
      <c r="M9" s="32">
        <f>'517'!M9-'516'!M9</f>
        <v>0</v>
      </c>
      <c r="N9" s="84" t="s">
        <v>0</v>
      </c>
      <c r="O9" s="32">
        <f>'517'!O9-'516'!O9</f>
        <v>0</v>
      </c>
      <c r="P9" s="21" t="s">
        <v>0</v>
      </c>
      <c r="Q9" s="32">
        <f>'517'!Q9-'516'!Q9</f>
        <v>0</v>
      </c>
      <c r="R9" s="84" t="s">
        <v>0</v>
      </c>
      <c r="S9" s="32">
        <f>'517'!S9-'516'!S9</f>
        <v>0</v>
      </c>
      <c r="T9" s="21" t="s">
        <v>0</v>
      </c>
      <c r="U9" s="32">
        <f>'517'!U9-'516'!U9</f>
        <v>-10</v>
      </c>
      <c r="V9" s="75" t="s">
        <v>187</v>
      </c>
      <c r="W9" s="32">
        <f>'517'!W9-'516'!W9</f>
        <v>0</v>
      </c>
      <c r="X9" s="21" t="s">
        <v>0</v>
      </c>
      <c r="Y9" s="32">
        <f>'517'!Y9-'516'!Y9</f>
        <v>0</v>
      </c>
      <c r="Z9" s="84" t="s">
        <v>0</v>
      </c>
      <c r="AA9" s="32">
        <f>'517'!AA9-'516'!AA9</f>
        <v>0</v>
      </c>
      <c r="AB9" s="21" t="s">
        <v>0</v>
      </c>
      <c r="AC9" s="32">
        <f>'517'!AC9-'516'!AC9</f>
        <v>0</v>
      </c>
      <c r="AE9" s="32">
        <f>'517'!AE9-'516'!AE9</f>
        <v>10</v>
      </c>
      <c r="AF9" s="21" t="s">
        <v>0</v>
      </c>
      <c r="AG9" s="32">
        <f>'517'!AG9-'516'!AG9</f>
        <v>-10</v>
      </c>
      <c r="AI9" s="32">
        <f>'517'!AI9-'516'!AI9</f>
        <v>0</v>
      </c>
    </row>
    <row r="10" spans="1:35" ht="15.5" customHeight="1">
      <c r="A10" s="41" t="s">
        <v>116</v>
      </c>
      <c r="B10" s="103" t="s">
        <v>167</v>
      </c>
      <c r="C10" s="41">
        <f>'517'!C10-'516'!C10</f>
        <v>0</v>
      </c>
      <c r="D10" s="21" t="s">
        <v>0</v>
      </c>
      <c r="E10" s="41">
        <f>'517'!E10-'516'!E10</f>
        <v>0</v>
      </c>
      <c r="F10" s="103" t="s">
        <v>167</v>
      </c>
      <c r="G10" s="41">
        <f>'517'!G10-'516'!G10</f>
        <v>0</v>
      </c>
      <c r="H10" s="21" t="s">
        <v>0</v>
      </c>
      <c r="I10" s="41">
        <f>'517'!I10-'516'!I10</f>
        <v>0</v>
      </c>
      <c r="J10" s="103" t="s">
        <v>167</v>
      </c>
      <c r="K10" s="41">
        <f>'517'!K10-'516'!K10</f>
        <v>0</v>
      </c>
      <c r="L10" s="21" t="s">
        <v>0</v>
      </c>
      <c r="M10" s="41">
        <f>'517'!M10-'516'!M10</f>
        <v>0</v>
      </c>
      <c r="N10" s="103" t="s">
        <v>167</v>
      </c>
      <c r="O10" s="41">
        <f>'517'!O10-'516'!O10</f>
        <v>0</v>
      </c>
      <c r="P10" s="21" t="s">
        <v>0</v>
      </c>
      <c r="Q10" s="41">
        <f>'517'!Q10-'516'!Q10</f>
        <v>0</v>
      </c>
      <c r="R10" s="103" t="s">
        <v>167</v>
      </c>
      <c r="S10" s="41">
        <f>'517'!S10-'516'!S10</f>
        <v>0</v>
      </c>
      <c r="T10" s="21" t="s">
        <v>0</v>
      </c>
      <c r="U10" s="41">
        <f>'517'!U10-'516'!U10</f>
        <v>0</v>
      </c>
      <c r="W10" s="41">
        <f>'517'!W10-'516'!W10</f>
        <v>0</v>
      </c>
      <c r="X10" s="21" t="s">
        <v>0</v>
      </c>
      <c r="Y10" s="41">
        <f>'517'!Y10-'516'!Y10</f>
        <v>0</v>
      </c>
      <c r="Z10" s="103" t="s">
        <v>167</v>
      </c>
      <c r="AA10" s="41">
        <f>'517'!AA10-'516'!AA10</f>
        <v>0</v>
      </c>
      <c r="AB10" s="21" t="s">
        <v>0</v>
      </c>
      <c r="AC10" s="41">
        <f>'517'!AC10-'516'!AC10</f>
        <v>0</v>
      </c>
      <c r="AE10" s="41">
        <f>'517'!AE10-'516'!AE10</f>
        <v>0</v>
      </c>
      <c r="AF10" s="21" t="s">
        <v>0</v>
      </c>
      <c r="AG10" s="41">
        <f>'517'!AG10-'516'!AG10</f>
        <v>0</v>
      </c>
      <c r="AI10" s="41">
        <f>'517'!AI10-'516'!AI10</f>
        <v>0</v>
      </c>
    </row>
    <row r="11" spans="1:35" ht="15.5" customHeight="1">
      <c r="A11" s="41" t="s">
        <v>116</v>
      </c>
      <c r="B11" s="103" t="s">
        <v>82</v>
      </c>
      <c r="C11" s="41">
        <f>'517'!C11-'516'!C11</f>
        <v>0</v>
      </c>
      <c r="D11" s="21" t="s">
        <v>0</v>
      </c>
      <c r="E11" s="41">
        <f>'517'!E11-'516'!E11</f>
        <v>0</v>
      </c>
      <c r="F11" s="103" t="s">
        <v>82</v>
      </c>
      <c r="G11" s="41">
        <f>'517'!G11-'516'!G11</f>
        <v>0</v>
      </c>
      <c r="H11" s="21" t="s">
        <v>0</v>
      </c>
      <c r="I11" s="41">
        <f>'517'!I11-'516'!I11</f>
        <v>10</v>
      </c>
      <c r="J11" s="103" t="s">
        <v>82</v>
      </c>
      <c r="K11" s="41">
        <f>'517'!K11-'516'!K11</f>
        <v>0</v>
      </c>
      <c r="L11" s="21" t="s">
        <v>0</v>
      </c>
      <c r="M11" s="41">
        <f>'517'!M11-'516'!M11</f>
        <v>0</v>
      </c>
      <c r="N11" s="103" t="s">
        <v>82</v>
      </c>
      <c r="O11" s="41">
        <f>'517'!O11-'516'!O11</f>
        <v>0</v>
      </c>
      <c r="P11" s="21" t="s">
        <v>0</v>
      </c>
      <c r="Q11" s="41">
        <f>'517'!Q11-'516'!Q11</f>
        <v>0</v>
      </c>
      <c r="R11" s="103" t="s">
        <v>82</v>
      </c>
      <c r="S11" s="41">
        <f>'517'!S11-'516'!S11</f>
        <v>0</v>
      </c>
      <c r="T11" s="21" t="s">
        <v>0</v>
      </c>
      <c r="U11" s="41">
        <f>'517'!U11-'516'!U11</f>
        <v>0</v>
      </c>
      <c r="W11" s="41">
        <f>'517'!W11-'516'!W11</f>
        <v>-10</v>
      </c>
      <c r="X11" s="21" t="s">
        <v>0</v>
      </c>
      <c r="Y11" s="41">
        <f>'517'!Y11-'516'!Y11</f>
        <v>0</v>
      </c>
      <c r="Z11" s="103" t="s">
        <v>82</v>
      </c>
      <c r="AA11" s="41">
        <f>'517'!AA11-'516'!AA11</f>
        <v>0</v>
      </c>
      <c r="AB11" s="21" t="s">
        <v>0</v>
      </c>
      <c r="AC11" s="41">
        <f>'517'!AC11-'516'!AC11</f>
        <v>0</v>
      </c>
      <c r="AE11" s="41">
        <f>'517'!AE11-'516'!AE11</f>
        <v>-10</v>
      </c>
      <c r="AF11" s="21" t="s">
        <v>0</v>
      </c>
      <c r="AG11" s="41">
        <f>'517'!AG11-'516'!AG11</f>
        <v>10</v>
      </c>
      <c r="AI11" s="41">
        <f>'517'!AI11-'516'!AI11</f>
        <v>0</v>
      </c>
    </row>
    <row r="12" spans="1:35" ht="15.5" customHeight="1">
      <c r="A12" s="41" t="s">
        <v>116</v>
      </c>
      <c r="B12" s="103" t="s">
        <v>48</v>
      </c>
      <c r="C12" s="41">
        <f>'517'!C12-'516'!C12</f>
        <v>0</v>
      </c>
      <c r="D12" s="21" t="s">
        <v>0</v>
      </c>
      <c r="E12" s="41">
        <f>'517'!E12-'516'!E12</f>
        <v>0</v>
      </c>
      <c r="F12" s="103" t="s">
        <v>48</v>
      </c>
      <c r="G12" s="41">
        <f>'517'!G12-'516'!G12</f>
        <v>0</v>
      </c>
      <c r="H12" s="21" t="s">
        <v>0</v>
      </c>
      <c r="I12" s="41">
        <f>'517'!I12-'516'!I12</f>
        <v>-10</v>
      </c>
      <c r="J12" s="103" t="s">
        <v>48</v>
      </c>
      <c r="K12" s="41">
        <f>'517'!K12-'516'!K12</f>
        <v>0</v>
      </c>
      <c r="L12" s="21" t="s">
        <v>0</v>
      </c>
      <c r="M12" s="41">
        <f>'517'!M12-'516'!M12</f>
        <v>0</v>
      </c>
      <c r="N12" s="103" t="s">
        <v>48</v>
      </c>
      <c r="O12" s="41">
        <f>'517'!O12-'516'!O12</f>
        <v>0</v>
      </c>
      <c r="P12" s="21" t="s">
        <v>0</v>
      </c>
      <c r="Q12" s="41">
        <f>'517'!Q12-'516'!Q12</f>
        <v>0</v>
      </c>
      <c r="R12" s="103" t="s">
        <v>48</v>
      </c>
      <c r="S12" s="41">
        <f>'517'!S12-'516'!S12</f>
        <v>0</v>
      </c>
      <c r="T12" s="21" t="s">
        <v>0</v>
      </c>
      <c r="U12" s="41">
        <f>'517'!U12-'516'!U12</f>
        <v>0</v>
      </c>
      <c r="W12" s="41">
        <f>'517'!W12-'516'!W12</f>
        <v>10</v>
      </c>
      <c r="X12" s="21" t="s">
        <v>0</v>
      </c>
      <c r="Y12" s="41">
        <f>'517'!Y12-'516'!Y12</f>
        <v>0</v>
      </c>
      <c r="Z12" s="103" t="s">
        <v>48</v>
      </c>
      <c r="AA12" s="41">
        <f>'517'!AA12-'516'!AA12</f>
        <v>0</v>
      </c>
      <c r="AB12" s="21" t="s">
        <v>0</v>
      </c>
      <c r="AC12" s="41">
        <f>'517'!AC12-'516'!AC12</f>
        <v>0</v>
      </c>
      <c r="AE12" s="41">
        <f>'517'!AE12-'516'!AE12</f>
        <v>10</v>
      </c>
      <c r="AF12" s="21" t="s">
        <v>0</v>
      </c>
      <c r="AG12" s="41">
        <f>'517'!AG12-'516'!AG12</f>
        <v>-10</v>
      </c>
      <c r="AI12" s="41">
        <f>'517'!AI12-'516'!AI12</f>
        <v>0</v>
      </c>
    </row>
    <row r="13" spans="1:35" ht="15.5" customHeight="1">
      <c r="A13" s="32" t="s">
        <v>115</v>
      </c>
      <c r="B13" s="103" t="s">
        <v>46</v>
      </c>
      <c r="C13" s="32">
        <f>'517'!C13-'516'!C13</f>
        <v>0</v>
      </c>
      <c r="D13" s="21" t="s">
        <v>0</v>
      </c>
      <c r="E13" s="32">
        <f>'517'!E13-'516'!E13</f>
        <v>0</v>
      </c>
      <c r="F13" s="103" t="s">
        <v>46</v>
      </c>
      <c r="G13" s="32">
        <f>'517'!G13-'516'!G13</f>
        <v>0</v>
      </c>
      <c r="H13" s="21" t="s">
        <v>0</v>
      </c>
      <c r="I13" s="32">
        <f>'517'!I13-'516'!I13</f>
        <v>0</v>
      </c>
      <c r="J13" s="103" t="s">
        <v>46</v>
      </c>
      <c r="K13" s="32">
        <f>'517'!K13-'516'!K13</f>
        <v>0</v>
      </c>
      <c r="L13" s="21" t="s">
        <v>0</v>
      </c>
      <c r="M13" s="32">
        <f>'517'!M13-'516'!M13</f>
        <v>0</v>
      </c>
      <c r="N13" s="103" t="s">
        <v>46</v>
      </c>
      <c r="O13" s="32">
        <f>'517'!O13-'516'!O13</f>
        <v>0</v>
      </c>
      <c r="P13" s="21" t="s">
        <v>0</v>
      </c>
      <c r="Q13" s="32">
        <f>'517'!Q13-'516'!Q13</f>
        <v>0</v>
      </c>
      <c r="R13" s="103" t="s">
        <v>46</v>
      </c>
      <c r="S13" s="32">
        <f>'517'!S13-'516'!S13</f>
        <v>0</v>
      </c>
      <c r="T13" s="21" t="s">
        <v>0</v>
      </c>
      <c r="U13" s="32">
        <f>'517'!U13-'516'!U13</f>
        <v>0</v>
      </c>
      <c r="W13" s="32">
        <f>'517'!W13-'516'!W13</f>
        <v>0</v>
      </c>
      <c r="X13" s="21" t="s">
        <v>0</v>
      </c>
      <c r="Y13" s="32">
        <f>'517'!Y13-'516'!Y13</f>
        <v>0</v>
      </c>
      <c r="Z13" s="103" t="s">
        <v>46</v>
      </c>
      <c r="AA13" s="32">
        <f>'517'!AA13-'516'!AA13</f>
        <v>0</v>
      </c>
      <c r="AB13" s="21" t="s">
        <v>0</v>
      </c>
      <c r="AC13" s="32">
        <f>'517'!AC13-'516'!AC13</f>
        <v>0</v>
      </c>
      <c r="AE13" s="32">
        <f>'517'!AE13-'516'!AE13</f>
        <v>0</v>
      </c>
      <c r="AF13" s="21" t="s">
        <v>0</v>
      </c>
      <c r="AG13" s="32">
        <f>'517'!AG13-'516'!AG13</f>
        <v>0</v>
      </c>
      <c r="AI13" s="32">
        <f>'517'!AI13-'516'!AI13</f>
        <v>0</v>
      </c>
    </row>
    <row r="14" spans="1:35" ht="15.5" customHeight="1">
      <c r="A14" s="33" t="s">
        <v>113</v>
      </c>
      <c r="B14" s="84" t="s">
        <v>0</v>
      </c>
      <c r="C14" s="33">
        <f>'517'!C14-'516'!C14</f>
        <v>0</v>
      </c>
      <c r="D14" s="21" t="s">
        <v>0</v>
      </c>
      <c r="E14" s="33">
        <f>'517'!E14-'516'!E14</f>
        <v>10</v>
      </c>
      <c r="F14" s="84" t="s">
        <v>0</v>
      </c>
      <c r="G14" s="33">
        <f>'517'!G14-'516'!G14</f>
        <v>0</v>
      </c>
      <c r="H14" s="21" t="s">
        <v>0</v>
      </c>
      <c r="I14" s="33">
        <f>'517'!I14-'516'!I14</f>
        <v>0</v>
      </c>
      <c r="J14" s="84" t="s">
        <v>0</v>
      </c>
      <c r="K14" s="33">
        <f>'517'!K14-'516'!K14</f>
        <v>0</v>
      </c>
      <c r="L14" s="21" t="s">
        <v>0</v>
      </c>
      <c r="M14" s="33">
        <f>'517'!M14-'516'!M14</f>
        <v>0</v>
      </c>
      <c r="N14" s="84" t="s">
        <v>0</v>
      </c>
      <c r="O14" s="33">
        <f>'517'!O14-'516'!O14</f>
        <v>0</v>
      </c>
      <c r="P14" s="21" t="s">
        <v>0</v>
      </c>
      <c r="Q14" s="33">
        <f>'517'!Q14-'516'!Q14</f>
        <v>0</v>
      </c>
      <c r="R14" s="84" t="s">
        <v>0</v>
      </c>
      <c r="S14" s="33">
        <f>'517'!S14-'516'!S14</f>
        <v>0</v>
      </c>
      <c r="T14" s="21" t="s">
        <v>0</v>
      </c>
      <c r="U14" s="33">
        <f>'517'!U14-'516'!U14</f>
        <v>-10</v>
      </c>
      <c r="W14" s="33">
        <f>'517'!W14-'516'!W14</f>
        <v>0</v>
      </c>
      <c r="X14" s="21" t="s">
        <v>0</v>
      </c>
      <c r="Y14" s="33">
        <f>'517'!Y14-'516'!Y14</f>
        <v>0</v>
      </c>
      <c r="Z14" s="84" t="s">
        <v>0</v>
      </c>
      <c r="AA14" s="33">
        <f>'517'!AA14-'516'!AA14</f>
        <v>0</v>
      </c>
      <c r="AB14" s="21" t="s">
        <v>0</v>
      </c>
      <c r="AC14" s="33">
        <f>'517'!AC14-'516'!AC14</f>
        <v>0</v>
      </c>
      <c r="AE14" s="33">
        <f>'517'!AE14-'516'!AE14</f>
        <v>0</v>
      </c>
      <c r="AF14" s="21" t="s">
        <v>0</v>
      </c>
      <c r="AG14" s="33">
        <f>'517'!AG14-'516'!AG14</f>
        <v>0</v>
      </c>
      <c r="AI14" s="33">
        <f>'517'!AI14-'516'!AI14</f>
        <v>0</v>
      </c>
    </row>
    <row r="15" spans="1:35" ht="15.5" customHeight="1">
      <c r="A15" s="33" t="s">
        <v>55</v>
      </c>
      <c r="B15" s="84" t="s">
        <v>0</v>
      </c>
      <c r="C15" s="33">
        <f>'517'!C15-'516'!C15</f>
        <v>10</v>
      </c>
      <c r="D15" s="34" t="s">
        <v>0</v>
      </c>
      <c r="E15" s="33">
        <f>'517'!E15-'516'!E15</f>
        <v>0</v>
      </c>
      <c r="F15" s="84" t="s">
        <v>0</v>
      </c>
      <c r="G15" s="33">
        <f>'517'!G15-'516'!G15</f>
        <v>0</v>
      </c>
      <c r="H15" s="34" t="s">
        <v>0</v>
      </c>
      <c r="I15" s="33">
        <f>'517'!I15-'516'!I15</f>
        <v>0</v>
      </c>
      <c r="J15" s="84" t="s">
        <v>0</v>
      </c>
      <c r="K15" s="33">
        <f>'517'!K15-'516'!K15</f>
        <v>0</v>
      </c>
      <c r="L15" s="34" t="s">
        <v>0</v>
      </c>
      <c r="M15" s="33">
        <f>'517'!M15-'516'!M15</f>
        <v>0</v>
      </c>
      <c r="N15" s="84" t="s">
        <v>0</v>
      </c>
      <c r="O15" s="33">
        <f>'517'!O15-'516'!O15</f>
        <v>0</v>
      </c>
      <c r="P15" s="34" t="s">
        <v>0</v>
      </c>
      <c r="Q15" s="33">
        <f>'517'!Q15-'516'!Q15</f>
        <v>0</v>
      </c>
      <c r="R15" s="84" t="s">
        <v>0</v>
      </c>
      <c r="S15" s="33">
        <f>'517'!S15-'516'!S15</f>
        <v>0</v>
      </c>
      <c r="T15" s="34" t="s">
        <v>0</v>
      </c>
      <c r="U15" s="33">
        <f>'517'!U15-'516'!U15</f>
        <v>-10</v>
      </c>
      <c r="V15" s="35"/>
      <c r="W15" s="33">
        <f>'517'!W15-'516'!W15</f>
        <v>0</v>
      </c>
      <c r="X15" s="34" t="s">
        <v>0</v>
      </c>
      <c r="Y15" s="33">
        <f>'517'!Y15-'516'!Y15</f>
        <v>0</v>
      </c>
      <c r="Z15" s="84" t="s">
        <v>0</v>
      </c>
      <c r="AA15" s="33">
        <f>'517'!AA15-'516'!AA15</f>
        <v>0</v>
      </c>
      <c r="AB15" s="34" t="s">
        <v>0</v>
      </c>
      <c r="AC15" s="33">
        <f>'517'!AC15-'516'!AC15</f>
        <v>0</v>
      </c>
      <c r="AE15" s="33">
        <f>'517'!AE15-'516'!AE15</f>
        <v>0</v>
      </c>
      <c r="AF15" s="34" t="s">
        <v>0</v>
      </c>
      <c r="AG15" s="33">
        <f>'517'!AG15-'516'!AG15</f>
        <v>0</v>
      </c>
      <c r="AI15" s="33">
        <f>'517'!AI15-'516'!AI15</f>
        <v>0</v>
      </c>
    </row>
    <row r="16" spans="1:35" ht="15.5" customHeight="1">
      <c r="A16" s="538" t="s">
        <v>239</v>
      </c>
      <c r="F16" s="69"/>
      <c r="G16" s="493" t="s">
        <v>295</v>
      </c>
      <c r="H16" s="493"/>
      <c r="I16" s="493"/>
      <c r="J16" s="493"/>
      <c r="K16" s="493"/>
      <c r="L16" s="493"/>
      <c r="M16" s="493"/>
      <c r="N16" s="493"/>
      <c r="O16" s="493"/>
      <c r="P16" s="493"/>
      <c r="Q16" s="493"/>
      <c r="R16" s="283"/>
      <c r="S16" s="533" t="s">
        <v>300</v>
      </c>
      <c r="T16" s="533"/>
      <c r="U16" s="533"/>
      <c r="V16" s="533"/>
      <c r="W16" s="494" t="s">
        <v>241</v>
      </c>
      <c r="X16" s="494"/>
      <c r="Y16" s="494"/>
      <c r="Z16" s="535" t="s">
        <v>301</v>
      </c>
      <c r="AA16" s="536"/>
      <c r="AB16" s="536"/>
      <c r="AC16" s="536"/>
      <c r="AD16" s="19"/>
      <c r="AE16" s="19"/>
      <c r="AF16" s="19"/>
      <c r="AG16" s="19"/>
    </row>
    <row r="17" spans="1:38" ht="15.5" customHeight="1">
      <c r="A17" s="539"/>
      <c r="C17" s="88"/>
      <c r="D17" s="87"/>
      <c r="E17" s="86"/>
      <c r="F17" s="69"/>
      <c r="G17" s="493"/>
      <c r="H17" s="493"/>
      <c r="I17" s="493"/>
      <c r="J17" s="493"/>
      <c r="K17" s="493"/>
      <c r="L17" s="493"/>
      <c r="M17" s="493"/>
      <c r="N17" s="493"/>
      <c r="O17" s="493"/>
      <c r="P17" s="493"/>
      <c r="Q17" s="493"/>
      <c r="R17" s="284"/>
      <c r="S17" s="534"/>
      <c r="T17" s="534"/>
      <c r="U17" s="534"/>
      <c r="V17" s="534"/>
      <c r="W17" s="495"/>
      <c r="X17" s="495"/>
      <c r="Y17" s="495"/>
      <c r="Z17" s="537"/>
      <c r="AA17" s="537"/>
      <c r="AB17" s="537"/>
      <c r="AC17" s="537"/>
      <c r="AD17" s="19"/>
      <c r="AE17" s="19"/>
      <c r="AF17" s="19"/>
      <c r="AG17" s="19"/>
    </row>
    <row r="18" spans="1:38" ht="15.5" customHeight="1">
      <c r="A18" s="539"/>
      <c r="B18" s="501" t="s">
        <v>184</v>
      </c>
      <c r="C18" s="502"/>
      <c r="D18" s="502"/>
      <c r="E18" s="502"/>
      <c r="F18" s="503"/>
      <c r="G18" s="493" t="str">
        <f ca="1">"CPA (PA), MBA"&amp;"    ©"&amp;RIGHT("0"&amp;MONTH(NOW()),2)&amp;"/"&amp;RIGHT("0"&amp;DAY(NOW()),2)&amp;"/"&amp;YEAR(NOW())</f>
        <v>CPA (PA), MBA    ©11/20/2024</v>
      </c>
      <c r="H18" s="493"/>
      <c r="I18" s="493"/>
      <c r="J18" s="493"/>
      <c r="K18" s="493"/>
      <c r="L18" s="493"/>
      <c r="M18" s="493"/>
      <c r="N18" s="493"/>
      <c r="O18" s="493"/>
      <c r="P18" s="493"/>
      <c r="Q18" s="493"/>
      <c r="R18" s="414" t="s">
        <v>161</v>
      </c>
      <c r="S18" s="415"/>
      <c r="T18" s="415"/>
      <c r="U18" s="415"/>
      <c r="V18" s="415"/>
      <c r="W18" s="415"/>
      <c r="X18" s="416"/>
      <c r="Y18" s="375" t="s">
        <v>160</v>
      </c>
      <c r="Z18" s="501" t="s">
        <v>184</v>
      </c>
      <c r="AA18" s="502"/>
      <c r="AB18" s="502"/>
      <c r="AC18" s="503"/>
      <c r="AD18" s="19"/>
      <c r="AE18" s="19"/>
      <c r="AF18" s="19"/>
      <c r="AG18" s="19"/>
    </row>
    <row r="19" spans="1:38" ht="15.5" customHeight="1">
      <c r="A19" s="539"/>
      <c r="F19" s="69"/>
      <c r="G19" s="493"/>
      <c r="H19" s="493"/>
      <c r="I19" s="493"/>
      <c r="J19" s="493"/>
      <c r="K19" s="493"/>
      <c r="L19" s="493"/>
      <c r="M19" s="493"/>
      <c r="N19" s="493"/>
      <c r="O19" s="493"/>
      <c r="P19" s="493"/>
      <c r="Q19" s="493"/>
      <c r="R19" s="417"/>
      <c r="S19" s="418"/>
      <c r="T19" s="418"/>
      <c r="U19" s="418"/>
      <c r="V19" s="418"/>
      <c r="W19" s="418"/>
      <c r="X19" s="419"/>
      <c r="Y19" s="376"/>
      <c r="Z19" s="369" t="s">
        <v>159</v>
      </c>
      <c r="AA19" s="370"/>
      <c r="AB19" s="370"/>
      <c r="AC19" s="371"/>
      <c r="AD19" s="19"/>
      <c r="AE19" s="19"/>
      <c r="AF19" s="19"/>
      <c r="AG19" s="19"/>
    </row>
    <row r="20" spans="1:38" ht="15.5" customHeight="1">
      <c r="A20" s="540" t="s">
        <v>186</v>
      </c>
      <c r="B20" s="430" t="s">
        <v>219</v>
      </c>
      <c r="C20" s="430"/>
      <c r="D20" s="430"/>
      <c r="E20" s="500" t="s">
        <v>235</v>
      </c>
      <c r="F20" s="426" t="s">
        <v>158</v>
      </c>
      <c r="G20" s="440"/>
      <c r="H20" s="441"/>
      <c r="I20" s="65"/>
      <c r="J20" s="426" t="s">
        <v>0</v>
      </c>
      <c r="K20" s="440"/>
      <c r="L20" s="440"/>
      <c r="M20" s="441"/>
      <c r="N20" s="496" t="s">
        <v>180</v>
      </c>
      <c r="O20" s="497"/>
      <c r="P20" s="498"/>
      <c r="Q20" s="426" t="s">
        <v>39</v>
      </c>
      <c r="R20" s="424"/>
      <c r="S20" s="424"/>
      <c r="T20" s="425"/>
      <c r="V20" s="423" t="s">
        <v>156</v>
      </c>
      <c r="W20" s="424"/>
      <c r="X20" s="425"/>
      <c r="Y20" s="376"/>
      <c r="Z20" s="369"/>
      <c r="AA20" s="370"/>
      <c r="AB20" s="370"/>
      <c r="AC20" s="371"/>
      <c r="AE20" s="19"/>
      <c r="AF20" s="19"/>
      <c r="AG20" s="19"/>
    </row>
    <row r="21" spans="1:38" ht="15.5" customHeight="1">
      <c r="A21" s="541"/>
      <c r="B21" s="430"/>
      <c r="C21" s="430"/>
      <c r="D21" s="430"/>
      <c r="E21" s="500"/>
      <c r="F21" s="423" t="s">
        <v>11</v>
      </c>
      <c r="G21" s="424"/>
      <c r="H21" s="425"/>
      <c r="I21" s="61"/>
      <c r="J21" s="423" t="s">
        <v>0</v>
      </c>
      <c r="K21" s="424"/>
      <c r="L21" s="424"/>
      <c r="M21" s="425"/>
      <c r="N21" s="499"/>
      <c r="O21" s="497"/>
      <c r="P21" s="498"/>
      <c r="Q21" s="423" t="s">
        <v>155</v>
      </c>
      <c r="R21" s="424"/>
      <c r="S21" s="424"/>
      <c r="T21" s="425"/>
      <c r="V21" s="423" t="s">
        <v>11</v>
      </c>
      <c r="W21" s="424"/>
      <c r="X21" s="425"/>
      <c r="Y21" s="376"/>
      <c r="Z21" s="369"/>
      <c r="AA21" s="370"/>
      <c r="AB21" s="370"/>
      <c r="AC21" s="371"/>
      <c r="AE21" s="19"/>
      <c r="AF21" s="19"/>
      <c r="AG21" s="19"/>
    </row>
    <row r="22" spans="1:38" ht="15.5" customHeight="1">
      <c r="A22" s="68" t="s">
        <v>154</v>
      </c>
      <c r="B22" s="430"/>
      <c r="C22" s="430"/>
      <c r="D22" s="430"/>
      <c r="E22" s="500"/>
      <c r="F22" s="420" t="s">
        <v>12</v>
      </c>
      <c r="G22" s="421"/>
      <c r="H22" s="422"/>
      <c r="I22" s="61"/>
      <c r="J22" s="420" t="s">
        <v>15</v>
      </c>
      <c r="K22" s="421"/>
      <c r="L22" s="421"/>
      <c r="M22" s="422"/>
      <c r="N22" s="499"/>
      <c r="O22" s="497"/>
      <c r="P22" s="498"/>
      <c r="Q22" s="420" t="s">
        <v>153</v>
      </c>
      <c r="R22" s="421"/>
      <c r="S22" s="421"/>
      <c r="T22" s="422"/>
      <c r="V22" s="420" t="s">
        <v>12</v>
      </c>
      <c r="W22" s="421"/>
      <c r="X22" s="422"/>
      <c r="Y22" s="376"/>
      <c r="Z22" s="372"/>
      <c r="AA22" s="373"/>
      <c r="AB22" s="373"/>
      <c r="AC22" s="374"/>
      <c r="AE22" s="19"/>
      <c r="AF22" s="19"/>
      <c r="AG22" s="19"/>
    </row>
    <row r="23" spans="1:38" ht="15.5" customHeight="1">
      <c r="A23" s="47" t="s">
        <v>152</v>
      </c>
      <c r="B23" s="430"/>
      <c r="C23" s="430"/>
      <c r="D23" s="430"/>
      <c r="E23" s="500"/>
      <c r="F23" s="511"/>
      <c r="G23" s="512"/>
      <c r="H23" s="513"/>
      <c r="I23" s="61"/>
      <c r="J23" s="442">
        <f>'517'!J23-'516'!J23</f>
        <v>0</v>
      </c>
      <c r="K23" s="443"/>
      <c r="L23" s="443"/>
      <c r="M23" s="444"/>
      <c r="N23" s="499"/>
      <c r="O23" s="497"/>
      <c r="P23" s="498"/>
      <c r="Q23" s="442">
        <f>'517'!Q23-'516'!Q23</f>
        <v>0</v>
      </c>
      <c r="R23" s="443"/>
      <c r="S23" s="443"/>
      <c r="T23" s="444"/>
      <c r="V23" s="520" t="s">
        <v>184</v>
      </c>
      <c r="W23" s="521"/>
      <c r="X23" s="522"/>
      <c r="Y23" s="376"/>
      <c r="Z23" s="386" t="s">
        <v>151</v>
      </c>
      <c r="AA23" s="387"/>
      <c r="AB23" s="388"/>
      <c r="AC23" s="401">
        <f>'517'!AC23-'516'!AC23+0.000001</f>
        <v>9.9999999999999995E-7</v>
      </c>
      <c r="AE23" s="19"/>
      <c r="AF23" s="19"/>
      <c r="AG23" s="19"/>
    </row>
    <row r="24" spans="1:38" ht="15.5" customHeight="1">
      <c r="A24" s="41" t="s">
        <v>150</v>
      </c>
      <c r="B24" s="430"/>
      <c r="C24" s="430"/>
      <c r="D24" s="430"/>
      <c r="E24" s="500"/>
      <c r="F24" s="514"/>
      <c r="G24" s="515"/>
      <c r="H24" s="516"/>
      <c r="I24" s="61"/>
      <c r="J24" s="380">
        <f>'517'!J24-'516'!J24</f>
        <v>0</v>
      </c>
      <c r="K24" s="381"/>
      <c r="L24" s="381"/>
      <c r="M24" s="382"/>
      <c r="N24" s="499"/>
      <c r="O24" s="497"/>
      <c r="P24" s="498"/>
      <c r="Q24" s="380">
        <f>'517'!Q24-'516'!Q24</f>
        <v>0</v>
      </c>
      <c r="R24" s="381"/>
      <c r="S24" s="381"/>
      <c r="T24" s="382"/>
      <c r="V24" s="523"/>
      <c r="W24" s="524"/>
      <c r="X24" s="525"/>
      <c r="Y24" s="376"/>
      <c r="Z24" s="389"/>
      <c r="AA24" s="390"/>
      <c r="AB24" s="391"/>
      <c r="AC24" s="402"/>
      <c r="AE24" s="19"/>
      <c r="AF24" s="19"/>
      <c r="AG24" s="19"/>
    </row>
    <row r="25" spans="1:38" ht="15.5" customHeight="1">
      <c r="A25" s="67" t="s">
        <v>149</v>
      </c>
      <c r="B25" s="430"/>
      <c r="C25" s="430"/>
      <c r="D25" s="430"/>
      <c r="E25" s="500"/>
      <c r="F25" s="517"/>
      <c r="G25" s="518"/>
      <c r="H25" s="519"/>
      <c r="I25" s="61"/>
      <c r="J25" s="445">
        <f>'517'!J25-'516'!J25</f>
        <v>-10</v>
      </c>
      <c r="K25" s="446"/>
      <c r="L25" s="446"/>
      <c r="M25" s="447"/>
      <c r="N25" s="499"/>
      <c r="O25" s="497"/>
      <c r="P25" s="498"/>
      <c r="Q25" s="445">
        <f>'517'!Q25-'516'!Q25</f>
        <v>10</v>
      </c>
      <c r="R25" s="446"/>
      <c r="S25" s="446"/>
      <c r="T25" s="447"/>
      <c r="V25" s="526"/>
      <c r="W25" s="527"/>
      <c r="X25" s="528"/>
      <c r="Y25" s="376"/>
      <c r="Z25" s="389"/>
      <c r="AA25" s="390"/>
      <c r="AB25" s="391"/>
      <c r="AC25" s="402"/>
      <c r="AE25" s="19"/>
      <c r="AF25" s="19"/>
      <c r="AG25" s="19"/>
    </row>
    <row r="26" spans="1:38" ht="15.5" customHeight="1">
      <c r="A26" s="41" t="s">
        <v>14</v>
      </c>
      <c r="B26" s="430"/>
      <c r="C26" s="430"/>
      <c r="D26" s="430"/>
      <c r="E26" s="500"/>
      <c r="F26" s="380">
        <f>'517'!F26-'516'!F26</f>
        <v>0</v>
      </c>
      <c r="G26" s="381"/>
      <c r="H26" s="382"/>
      <c r="I26" s="61"/>
      <c r="J26" s="380">
        <f>'517'!J26-'516'!J26</f>
        <v>0</v>
      </c>
      <c r="K26" s="381"/>
      <c r="L26" s="381"/>
      <c r="M26" s="382"/>
      <c r="N26" s="499"/>
      <c r="O26" s="497"/>
      <c r="P26" s="498"/>
      <c r="Q26" s="380">
        <f>'517'!Q26-'516'!Q26</f>
        <v>10</v>
      </c>
      <c r="R26" s="381"/>
      <c r="S26" s="381"/>
      <c r="T26" s="382"/>
      <c r="V26" s="478">
        <f>'517'!V26-'516'!V26</f>
        <v>10</v>
      </c>
      <c r="W26" s="479"/>
      <c r="X26" s="480"/>
      <c r="Y26" s="376"/>
      <c r="Z26" s="392"/>
      <c r="AA26" s="393"/>
      <c r="AB26" s="394"/>
      <c r="AC26" s="403"/>
      <c r="AE26" s="19"/>
      <c r="AF26" s="19"/>
      <c r="AG26" s="19"/>
    </row>
    <row r="27" spans="1:38" ht="15.5" customHeight="1">
      <c r="A27" s="66" t="s">
        <v>148</v>
      </c>
      <c r="B27" s="430"/>
      <c r="C27" s="430"/>
      <c r="D27" s="430"/>
      <c r="E27" s="500"/>
      <c r="F27" s="478">
        <f>'517'!F27-'516'!F27</f>
        <v>0</v>
      </c>
      <c r="G27" s="479"/>
      <c r="H27" s="480"/>
      <c r="I27" s="61"/>
      <c r="J27" s="380">
        <f>'517'!J27-'516'!J27</f>
        <v>0</v>
      </c>
      <c r="K27" s="381"/>
      <c r="L27" s="381"/>
      <c r="M27" s="382"/>
      <c r="N27" s="499"/>
      <c r="O27" s="497"/>
      <c r="P27" s="498"/>
      <c r="Q27" s="530">
        <f>'517'!Q27-'516'!Q27</f>
        <v>-10</v>
      </c>
      <c r="R27" s="531"/>
      <c r="S27" s="531"/>
      <c r="T27" s="532"/>
      <c r="V27" s="478">
        <f>'517'!V27-'516'!V27</f>
        <v>0</v>
      </c>
      <c r="W27" s="479"/>
      <c r="X27" s="480"/>
      <c r="Y27" s="376"/>
      <c r="Z27" s="400" t="s">
        <v>147</v>
      </c>
      <c r="AA27" s="390"/>
      <c r="AB27" s="391"/>
      <c r="AC27" s="401">
        <f>'517'!AC27-'516'!AC27+0.000001</f>
        <v>10.000000999999999</v>
      </c>
      <c r="AE27" s="19"/>
      <c r="AF27" s="19"/>
      <c r="AG27" s="19"/>
    </row>
    <row r="28" spans="1:38" ht="15.5" customHeight="1">
      <c r="A28" s="64" t="s">
        <v>146</v>
      </c>
      <c r="B28" s="430"/>
      <c r="C28" s="430"/>
      <c r="D28" s="430"/>
      <c r="E28" s="500"/>
      <c r="F28" s="377">
        <f>'517'!F28-'516'!F28</f>
        <v>0</v>
      </c>
      <c r="G28" s="378"/>
      <c r="H28" s="379"/>
      <c r="I28" s="61"/>
      <c r="J28" s="380">
        <f>'517'!J28-'516'!J28</f>
        <v>-10</v>
      </c>
      <c r="K28" s="381"/>
      <c r="L28" s="381"/>
      <c r="M28" s="382"/>
      <c r="N28" s="499"/>
      <c r="O28" s="497"/>
      <c r="P28" s="498"/>
      <c r="Q28" s="380">
        <f>'517'!Q28-'516'!Q28</f>
        <v>0</v>
      </c>
      <c r="R28" s="381"/>
      <c r="S28" s="381"/>
      <c r="T28" s="382"/>
      <c r="V28" s="478">
        <f>'517'!V28-'516'!V28</f>
        <v>-10</v>
      </c>
      <c r="W28" s="479"/>
      <c r="X28" s="480"/>
      <c r="Y28" s="376"/>
      <c r="Z28" s="389"/>
      <c r="AA28" s="390"/>
      <c r="AB28" s="391"/>
      <c r="AC28" s="402"/>
      <c r="AE28" s="19"/>
      <c r="AF28" s="19"/>
      <c r="AG28" s="19"/>
    </row>
    <row r="29" spans="1:38" ht="15.5" customHeight="1">
      <c r="A29" s="32" t="s">
        <v>24</v>
      </c>
      <c r="B29" s="430"/>
      <c r="C29" s="430"/>
      <c r="D29" s="430"/>
      <c r="E29" s="500"/>
      <c r="F29" s="445">
        <f>'517'!F29-'516'!F29</f>
        <v>0</v>
      </c>
      <c r="G29" s="446"/>
      <c r="H29" s="447"/>
      <c r="I29" s="61"/>
      <c r="J29" s="445">
        <f>'517'!J29-'516'!J29</f>
        <v>0</v>
      </c>
      <c r="K29" s="446"/>
      <c r="L29" s="446"/>
      <c r="M29" s="447"/>
      <c r="N29" s="499"/>
      <c r="O29" s="497"/>
      <c r="P29" s="498"/>
      <c r="Q29" s="445">
        <f>'517'!Q29-'516'!Q29</f>
        <v>0</v>
      </c>
      <c r="R29" s="446"/>
      <c r="S29" s="446"/>
      <c r="T29" s="447"/>
      <c r="V29" s="504">
        <f>'517'!V29-'516'!V29</f>
        <v>0</v>
      </c>
      <c r="W29" s="505"/>
      <c r="X29" s="506"/>
      <c r="Y29" s="376"/>
      <c r="Z29" s="392"/>
      <c r="AA29" s="393"/>
      <c r="AB29" s="394"/>
      <c r="AC29" s="403"/>
      <c r="AE29" s="19"/>
      <c r="AF29" s="19"/>
      <c r="AG29" s="19"/>
    </row>
    <row r="30" spans="1:38" ht="15.5" customHeight="1">
      <c r="A30" s="32" t="s">
        <v>55</v>
      </c>
      <c r="B30" s="430"/>
      <c r="C30" s="430"/>
      <c r="D30" s="430"/>
      <c r="E30" s="500"/>
      <c r="F30" s="445">
        <f>'517'!F30-'516'!F30</f>
        <v>0</v>
      </c>
      <c r="G30" s="446"/>
      <c r="H30" s="447"/>
      <c r="I30" s="61"/>
      <c r="J30" s="445">
        <f>'517'!J30-'516'!J30</f>
        <v>0</v>
      </c>
      <c r="K30" s="446"/>
      <c r="L30" s="446"/>
      <c r="M30" s="447"/>
      <c r="N30" s="499"/>
      <c r="O30" s="497"/>
      <c r="P30" s="498"/>
      <c r="Q30" s="445">
        <f>'517'!Q30-'516'!Q30</f>
        <v>0</v>
      </c>
      <c r="R30" s="446"/>
      <c r="S30" s="446"/>
      <c r="T30" s="447"/>
      <c r="V30" s="504">
        <f>'517'!V30-'516'!V30</f>
        <v>0</v>
      </c>
      <c r="W30" s="505"/>
      <c r="X30" s="506"/>
      <c r="Y30" s="376"/>
      <c r="Z30" s="470" t="s">
        <v>145</v>
      </c>
      <c r="AA30" s="471"/>
      <c r="AB30" s="471"/>
      <c r="AC30" s="56">
        <f>SUM(AC23:AC29)</f>
        <v>10.000001999999999</v>
      </c>
      <c r="AE30" s="19"/>
      <c r="AF30" s="19"/>
      <c r="AG30" s="19"/>
    </row>
    <row r="31" spans="1:38" ht="15.5" customHeight="1">
      <c r="A31" s="507" t="s">
        <v>240</v>
      </c>
      <c r="B31" s="457" t="s">
        <v>143</v>
      </c>
      <c r="C31" s="457"/>
      <c r="D31" s="457"/>
      <c r="E31" s="457"/>
      <c r="F31" s="457"/>
      <c r="G31" s="457"/>
      <c r="H31" s="457"/>
      <c r="I31" s="457"/>
      <c r="J31" s="457"/>
      <c r="K31" s="457"/>
      <c r="L31" s="457"/>
      <c r="M31" s="457"/>
      <c r="N31" s="457"/>
      <c r="O31" s="457"/>
      <c r="P31" s="457"/>
      <c r="Q31" s="457"/>
      <c r="R31" s="457"/>
      <c r="S31" s="457"/>
      <c r="T31" s="457"/>
      <c r="U31" s="457"/>
      <c r="V31" s="457"/>
      <c r="W31" s="457"/>
      <c r="X31" s="457"/>
      <c r="Y31" s="457"/>
      <c r="Z31" s="457"/>
      <c r="AA31" s="457"/>
      <c r="AB31" s="457"/>
      <c r="AC31" s="457"/>
      <c r="AK31" s="50"/>
      <c r="AL31" s="50"/>
    </row>
    <row r="32" spans="1:38" ht="15.5" customHeight="1">
      <c r="A32" s="508"/>
      <c r="B32" s="457"/>
      <c r="C32" s="457"/>
      <c r="D32" s="457"/>
      <c r="E32" s="457"/>
      <c r="F32" s="457"/>
      <c r="G32" s="457"/>
      <c r="H32" s="457"/>
      <c r="I32" s="457"/>
      <c r="J32" s="457"/>
      <c r="K32" s="457"/>
      <c r="L32" s="457"/>
      <c r="M32" s="457"/>
      <c r="N32" s="457"/>
      <c r="O32" s="457"/>
      <c r="P32" s="457"/>
      <c r="Q32" s="457"/>
      <c r="R32" s="457"/>
      <c r="S32" s="457"/>
      <c r="T32" s="457"/>
      <c r="U32" s="457"/>
      <c r="V32" s="457"/>
      <c r="W32" s="457"/>
      <c r="X32" s="457"/>
      <c r="Y32" s="457"/>
      <c r="Z32" s="457"/>
      <c r="AA32" s="457"/>
      <c r="AB32" s="457"/>
      <c r="AC32" s="457"/>
      <c r="AK32" s="50"/>
      <c r="AL32" s="50"/>
    </row>
    <row r="33" spans="1:38" ht="15.5" customHeight="1">
      <c r="A33" s="508"/>
      <c r="B33" s="501" t="s">
        <v>184</v>
      </c>
      <c r="C33" s="502"/>
      <c r="D33" s="502"/>
      <c r="E33" s="502"/>
      <c r="F33" s="503"/>
      <c r="G33" s="529" t="s">
        <v>185</v>
      </c>
      <c r="H33" s="529"/>
      <c r="I33" s="529"/>
      <c r="J33" s="529"/>
      <c r="K33" s="529"/>
      <c r="L33" s="529"/>
      <c r="M33" s="529"/>
      <c r="N33" s="529"/>
      <c r="O33" s="529"/>
      <c r="P33" s="529"/>
      <c r="Q33" s="529"/>
      <c r="R33" s="529"/>
      <c r="S33" s="529"/>
      <c r="T33" s="529"/>
      <c r="U33" s="529"/>
      <c r="V33" s="529"/>
      <c r="W33" s="529"/>
      <c r="X33" s="55"/>
      <c r="Y33" s="501" t="s">
        <v>184</v>
      </c>
      <c r="Z33" s="502"/>
      <c r="AA33" s="502"/>
      <c r="AB33" s="502"/>
      <c r="AC33" s="503"/>
      <c r="AK33" s="50"/>
      <c r="AL33" s="50"/>
    </row>
    <row r="34" spans="1:38" ht="15.5" customHeight="1">
      <c r="A34" s="508"/>
      <c r="B34" s="55"/>
      <c r="C34" s="55"/>
      <c r="D34" s="55"/>
      <c r="E34" s="55"/>
      <c r="F34" s="55"/>
      <c r="G34" s="529"/>
      <c r="H34" s="529"/>
      <c r="I34" s="529"/>
      <c r="J34" s="529"/>
      <c r="K34" s="529"/>
      <c r="L34" s="529"/>
      <c r="M34" s="529"/>
      <c r="N34" s="529"/>
      <c r="O34" s="529"/>
      <c r="P34" s="529"/>
      <c r="Q34" s="529"/>
      <c r="R34" s="529"/>
      <c r="S34" s="529"/>
      <c r="T34" s="529"/>
      <c r="U34" s="529"/>
      <c r="V34" s="529"/>
      <c r="W34" s="529"/>
      <c r="X34" s="55"/>
      <c r="Y34" s="55"/>
      <c r="Z34" s="55"/>
      <c r="AA34" s="55"/>
      <c r="AB34" s="55"/>
      <c r="AC34" s="55"/>
    </row>
    <row r="35" spans="1:38" ht="15.5" customHeight="1">
      <c r="A35" s="509" t="s">
        <v>183</v>
      </c>
      <c r="B35" s="84" t="s">
        <v>0</v>
      </c>
      <c r="C35" s="432" t="s">
        <v>140</v>
      </c>
      <c r="D35" s="433"/>
      <c r="E35" s="434"/>
      <c r="F35" s="84" t="s">
        <v>0</v>
      </c>
      <c r="G35" s="437" t="s">
        <v>139</v>
      </c>
      <c r="H35" s="438"/>
      <c r="I35" s="439"/>
      <c r="J35" s="85" t="s">
        <v>182</v>
      </c>
      <c r="K35" s="427" t="s">
        <v>138</v>
      </c>
      <c r="L35" s="428"/>
      <c r="M35" s="429"/>
      <c r="O35" s="395" t="s">
        <v>137</v>
      </c>
      <c r="P35" s="364"/>
      <c r="Q35" s="365"/>
      <c r="R35" s="84" t="s">
        <v>0</v>
      </c>
      <c r="S35" s="407" t="s">
        <v>136</v>
      </c>
      <c r="T35" s="408"/>
      <c r="U35" s="409"/>
      <c r="V35" s="84" t="s">
        <v>0</v>
      </c>
      <c r="W35" s="395" t="s">
        <v>135</v>
      </c>
      <c r="X35" s="364"/>
      <c r="Y35" s="365"/>
      <c r="Z35" s="84" t="s">
        <v>0</v>
      </c>
      <c r="AA35" s="395" t="s">
        <v>135</v>
      </c>
      <c r="AB35" s="364"/>
      <c r="AC35" s="365"/>
      <c r="AE35" s="363" t="s">
        <v>134</v>
      </c>
      <c r="AF35" s="364"/>
      <c r="AG35" s="365"/>
    </row>
    <row r="36" spans="1:38" ht="15.5" customHeight="1">
      <c r="A36" s="510"/>
      <c r="B36" s="84" t="s">
        <v>0</v>
      </c>
      <c r="C36" s="467" t="s">
        <v>133</v>
      </c>
      <c r="D36" s="468"/>
      <c r="E36" s="469"/>
      <c r="F36" s="84" t="s">
        <v>0</v>
      </c>
      <c r="G36" s="448" t="s">
        <v>130</v>
      </c>
      <c r="H36" s="449"/>
      <c r="I36" s="450"/>
      <c r="J36" s="85" t="s">
        <v>182</v>
      </c>
      <c r="K36" s="458" t="s">
        <v>132</v>
      </c>
      <c r="L36" s="459"/>
      <c r="M36" s="460"/>
      <c r="O36" s="383" t="s">
        <v>131</v>
      </c>
      <c r="P36" s="384"/>
      <c r="Q36" s="385"/>
      <c r="R36" s="84" t="s">
        <v>0</v>
      </c>
      <c r="S36" s="410" t="s">
        <v>299</v>
      </c>
      <c r="T36" s="411"/>
      <c r="U36" s="412"/>
      <c r="V36" s="84" t="s">
        <v>0</v>
      </c>
      <c r="W36" s="383" t="s">
        <v>129</v>
      </c>
      <c r="X36" s="384"/>
      <c r="Y36" s="385"/>
      <c r="Z36" s="84" t="s">
        <v>0</v>
      </c>
      <c r="AA36" s="383" t="s">
        <v>128</v>
      </c>
      <c r="AB36" s="384"/>
      <c r="AC36" s="385"/>
      <c r="AE36" s="396" t="s">
        <v>127</v>
      </c>
      <c r="AF36" s="384"/>
      <c r="AG36" s="385"/>
      <c r="AL36" s="50"/>
    </row>
    <row r="37" spans="1:38" ht="15.5" customHeight="1">
      <c r="A37" s="41" t="s">
        <v>126</v>
      </c>
      <c r="B37" s="84" t="s">
        <v>0</v>
      </c>
      <c r="C37" s="47">
        <f>'517'!C37-'516'!C37</f>
        <v>0</v>
      </c>
      <c r="D37" s="48" t="s">
        <v>0</v>
      </c>
      <c r="E37" s="47">
        <f>'517'!E37-'516'!E37</f>
        <v>0</v>
      </c>
      <c r="F37" s="84" t="s">
        <v>0</v>
      </c>
      <c r="G37" s="47">
        <f>'517'!G37-'516'!G37</f>
        <v>0</v>
      </c>
      <c r="H37" s="48" t="s">
        <v>0</v>
      </c>
      <c r="I37" s="47">
        <f>'517'!I37-'516'!I37</f>
        <v>0</v>
      </c>
      <c r="J37" s="85" t="s">
        <v>182</v>
      </c>
      <c r="K37" s="47">
        <f>'517'!K37-'516'!K37</f>
        <v>0</v>
      </c>
      <c r="L37" s="48" t="s">
        <v>0</v>
      </c>
      <c r="M37" s="47">
        <f>'517'!M37-'516'!M37</f>
        <v>0</v>
      </c>
      <c r="O37" s="47">
        <f>'517'!O37-'516'!O37</f>
        <v>0</v>
      </c>
      <c r="P37" s="48" t="s">
        <v>0</v>
      </c>
      <c r="Q37" s="47">
        <f>'517'!Q37-'516'!Q37</f>
        <v>0</v>
      </c>
      <c r="R37" s="84" t="s">
        <v>0</v>
      </c>
      <c r="S37" s="47">
        <f>'517'!S37-'516'!S37</f>
        <v>0</v>
      </c>
      <c r="T37" s="48" t="s">
        <v>0</v>
      </c>
      <c r="U37" s="47">
        <f>'517'!U37-'516'!U37</f>
        <v>0</v>
      </c>
      <c r="V37" s="84" t="s">
        <v>0</v>
      </c>
      <c r="W37" s="47">
        <f>'517'!W37-'516'!W37</f>
        <v>0</v>
      </c>
      <c r="X37" s="48" t="s">
        <v>0</v>
      </c>
      <c r="Y37" s="47">
        <f>'517'!Y37-'516'!Y37</f>
        <v>0</v>
      </c>
      <c r="Z37" s="84" t="s">
        <v>0</v>
      </c>
      <c r="AA37" s="47">
        <f>'517'!AA37-'516'!AA37</f>
        <v>0</v>
      </c>
      <c r="AB37" s="48" t="s">
        <v>0</v>
      </c>
      <c r="AC37" s="47">
        <f>'517'!AC37-'516'!AC37</f>
        <v>0</v>
      </c>
      <c r="AE37" s="47">
        <f>'517'!AE37-'516'!AE37</f>
        <v>0</v>
      </c>
      <c r="AF37" s="48" t="s">
        <v>0</v>
      </c>
      <c r="AG37" s="47">
        <f>'517'!AG37-'516'!AG37</f>
        <v>0</v>
      </c>
      <c r="AI37" s="47">
        <f>'517'!AI37-'516'!AI37</f>
        <v>0</v>
      </c>
    </row>
    <row r="38" spans="1:38" ht="15.5" customHeight="1">
      <c r="A38" s="96" t="s">
        <v>193</v>
      </c>
      <c r="B38" s="84" t="s">
        <v>45</v>
      </c>
      <c r="C38" s="41">
        <f>'517'!C38-'516'!C38</f>
        <v>0</v>
      </c>
      <c r="D38" s="21" t="s">
        <v>0</v>
      </c>
      <c r="E38" s="41">
        <f>'517'!E38-'516'!E38</f>
        <v>0</v>
      </c>
      <c r="F38" s="84" t="s">
        <v>45</v>
      </c>
      <c r="G38" s="41">
        <f>'517'!G38-'516'!G38</f>
        <v>0</v>
      </c>
      <c r="H38" s="21" t="s">
        <v>0</v>
      </c>
      <c r="I38" s="41">
        <f>'517'!I38-'516'!I38</f>
        <v>0</v>
      </c>
      <c r="J38" s="85" t="s">
        <v>182</v>
      </c>
      <c r="K38" s="41">
        <f>'517'!K38-'516'!K38</f>
        <v>0</v>
      </c>
      <c r="L38" s="21" t="s">
        <v>0</v>
      </c>
      <c r="M38" s="41">
        <f>'517'!M38-'516'!M38</f>
        <v>0</v>
      </c>
      <c r="O38" s="41">
        <f>'517'!O38-'516'!O38</f>
        <v>0</v>
      </c>
      <c r="P38" s="21" t="s">
        <v>0</v>
      </c>
      <c r="Q38" s="41">
        <f>'517'!Q38-'516'!Q38</f>
        <v>0</v>
      </c>
      <c r="R38" s="84" t="s">
        <v>45</v>
      </c>
      <c r="S38" s="41">
        <f>'517'!S38-'516'!S38</f>
        <v>0</v>
      </c>
      <c r="T38" s="21" t="s">
        <v>0</v>
      </c>
      <c r="U38" s="41">
        <f>'517'!U38-'516'!U38</f>
        <v>0</v>
      </c>
      <c r="V38" s="84" t="s">
        <v>45</v>
      </c>
      <c r="W38" s="41">
        <f>'517'!W38-'516'!W38</f>
        <v>0</v>
      </c>
      <c r="X38" s="21" t="s">
        <v>0</v>
      </c>
      <c r="Y38" s="41">
        <f>'517'!Y38-'516'!Y38</f>
        <v>0</v>
      </c>
      <c r="Z38" s="84" t="s">
        <v>45</v>
      </c>
      <c r="AA38" s="41">
        <f>'517'!AA38-'516'!AA38</f>
        <v>0</v>
      </c>
      <c r="AB38" s="21" t="s">
        <v>0</v>
      </c>
      <c r="AC38" s="41">
        <f>'517'!AC38-'516'!AC38</f>
        <v>0</v>
      </c>
      <c r="AE38" s="41">
        <f>'517'!AE38-'516'!AE38</f>
        <v>0</v>
      </c>
      <c r="AF38" s="21" t="s">
        <v>0</v>
      </c>
      <c r="AG38" s="41">
        <f>'517'!AG38-'516'!AG38</f>
        <v>0</v>
      </c>
      <c r="AI38" s="41">
        <f>'517'!AI38-'516'!AI38</f>
        <v>0</v>
      </c>
    </row>
    <row r="39" spans="1:38" ht="15.5" customHeight="1">
      <c r="A39" s="46" t="s">
        <v>125</v>
      </c>
      <c r="B39" s="84" t="s">
        <v>165</v>
      </c>
      <c r="C39" s="32">
        <f>'517'!C39-'516'!C39</f>
        <v>0</v>
      </c>
      <c r="D39" s="21" t="s">
        <v>0</v>
      </c>
      <c r="E39" s="32">
        <f>'517'!E39-'516'!E39</f>
        <v>0</v>
      </c>
      <c r="F39" s="84" t="s">
        <v>165</v>
      </c>
      <c r="G39" s="32">
        <f>'517'!G39-'516'!G39</f>
        <v>10</v>
      </c>
      <c r="H39" s="21" t="s">
        <v>0</v>
      </c>
      <c r="I39" s="32">
        <f>'517'!I39-'516'!I39</f>
        <v>0</v>
      </c>
      <c r="J39" s="85" t="s">
        <v>182</v>
      </c>
      <c r="K39" s="32">
        <f>'517'!K39-'516'!K39</f>
        <v>0</v>
      </c>
      <c r="L39" s="21" t="s">
        <v>0</v>
      </c>
      <c r="M39" s="32">
        <f>'517'!M39-'516'!M39</f>
        <v>0</v>
      </c>
      <c r="O39" s="32">
        <f>'517'!O39-'516'!O39</f>
        <v>0</v>
      </c>
      <c r="P39" s="21" t="s">
        <v>0</v>
      </c>
      <c r="Q39" s="32">
        <f>'517'!Q39-'516'!Q39</f>
        <v>0</v>
      </c>
      <c r="R39" s="84" t="s">
        <v>165</v>
      </c>
      <c r="S39" s="32">
        <f>'517'!S39-'516'!S39</f>
        <v>-5</v>
      </c>
      <c r="T39" s="21" t="s">
        <v>0</v>
      </c>
      <c r="U39" s="32">
        <f>'517'!U39-'516'!U39</f>
        <v>-5</v>
      </c>
      <c r="V39" s="84" t="s">
        <v>165</v>
      </c>
      <c r="W39" s="32">
        <f>'517'!W39-'516'!W39</f>
        <v>0</v>
      </c>
      <c r="X39" s="21" t="s">
        <v>0</v>
      </c>
      <c r="Y39" s="32">
        <f>'517'!Y39-'516'!Y39</f>
        <v>0</v>
      </c>
      <c r="Z39" s="84" t="s">
        <v>165</v>
      </c>
      <c r="AA39" s="32">
        <f>'517'!AA39-'516'!AA39</f>
        <v>0</v>
      </c>
      <c r="AB39" s="21" t="s">
        <v>0</v>
      </c>
      <c r="AC39" s="32">
        <f>'517'!AC39-'516'!AC39</f>
        <v>0</v>
      </c>
      <c r="AE39" s="32">
        <f>'517'!AE39-'516'!AE39</f>
        <v>5</v>
      </c>
      <c r="AF39" s="21" t="s">
        <v>0</v>
      </c>
      <c r="AG39" s="32">
        <f>'517'!AG39-'516'!AG39</f>
        <v>-5</v>
      </c>
      <c r="AI39" s="32">
        <f>'517'!AI39-'516'!AI39</f>
        <v>0</v>
      </c>
    </row>
    <row r="40" spans="1:38" ht="15.5" customHeight="1">
      <c r="A40" s="41" t="s">
        <v>124</v>
      </c>
      <c r="B40" s="84" t="s">
        <v>47</v>
      </c>
      <c r="C40" s="41">
        <f>'517'!C40-'516'!C40</f>
        <v>0</v>
      </c>
      <c r="D40" s="21" t="s">
        <v>0</v>
      </c>
      <c r="E40" s="41">
        <f>'517'!E40-'516'!E40</f>
        <v>0</v>
      </c>
      <c r="F40" s="84" t="s">
        <v>47</v>
      </c>
      <c r="G40" s="41">
        <f>'517'!G40-'516'!G40</f>
        <v>0</v>
      </c>
      <c r="H40" s="21" t="s">
        <v>0</v>
      </c>
      <c r="I40" s="41">
        <f>'517'!I40-'516'!I40</f>
        <v>0</v>
      </c>
      <c r="J40" s="85" t="s">
        <v>182</v>
      </c>
      <c r="K40" s="41">
        <f>'517'!K40-'516'!K40</f>
        <v>0</v>
      </c>
      <c r="L40" s="21" t="s">
        <v>0</v>
      </c>
      <c r="M40" s="41">
        <f>'517'!M40-'516'!M40</f>
        <v>0</v>
      </c>
      <c r="O40" s="41">
        <f>'517'!O40-'516'!O40</f>
        <v>0</v>
      </c>
      <c r="P40" s="21" t="s">
        <v>0</v>
      </c>
      <c r="Q40" s="41">
        <f>'517'!Q40-'516'!Q40</f>
        <v>0</v>
      </c>
      <c r="R40" s="84" t="s">
        <v>47</v>
      </c>
      <c r="S40" s="41">
        <f>'517'!S40-'516'!S40</f>
        <v>0</v>
      </c>
      <c r="T40" s="21" t="s">
        <v>0</v>
      </c>
      <c r="U40" s="41">
        <f>'517'!U40-'516'!U40</f>
        <v>0</v>
      </c>
      <c r="V40" s="84" t="s">
        <v>47</v>
      </c>
      <c r="W40" s="41">
        <f>'517'!W40-'516'!W40</f>
        <v>0</v>
      </c>
      <c r="X40" s="21" t="s">
        <v>0</v>
      </c>
      <c r="Y40" s="41">
        <f>'517'!Y40-'516'!Y40</f>
        <v>0</v>
      </c>
      <c r="Z40" s="84" t="s">
        <v>47</v>
      </c>
      <c r="AA40" s="41">
        <f>'517'!AA40-'516'!AA40</f>
        <v>0</v>
      </c>
      <c r="AB40" s="21" t="s">
        <v>0</v>
      </c>
      <c r="AC40" s="41">
        <f>'517'!AC40-'516'!AC40</f>
        <v>0</v>
      </c>
      <c r="AE40" s="41">
        <f>'517'!AE40-'516'!AE40</f>
        <v>0</v>
      </c>
      <c r="AF40" s="21" t="s">
        <v>0</v>
      </c>
      <c r="AG40" s="41">
        <f>'517'!AG40-'516'!AG40</f>
        <v>0</v>
      </c>
      <c r="AI40" s="41">
        <f>'517'!AI40-'516'!AI40</f>
        <v>0</v>
      </c>
    </row>
    <row r="41" spans="1:38" ht="15.5" customHeight="1">
      <c r="A41" s="93" t="s">
        <v>122</v>
      </c>
      <c r="B41" s="84" t="s">
        <v>47</v>
      </c>
      <c r="C41" s="41">
        <f>'517'!C41-'516'!C41</f>
        <v>0</v>
      </c>
      <c r="D41" s="21" t="s">
        <v>0</v>
      </c>
      <c r="E41" s="41">
        <f>'517'!E41-'516'!E41</f>
        <v>10</v>
      </c>
      <c r="F41" s="84" t="s">
        <v>47</v>
      </c>
      <c r="G41" s="41">
        <f>'517'!G41-'516'!G41</f>
        <v>-20</v>
      </c>
      <c r="H41" s="21" t="s">
        <v>0</v>
      </c>
      <c r="I41" s="41">
        <f>'517'!I41-'516'!I41</f>
        <v>0</v>
      </c>
      <c r="J41" s="102" t="s">
        <v>177</v>
      </c>
      <c r="K41" s="42">
        <f>'517'!K41-'516'!K41</f>
        <v>5</v>
      </c>
      <c r="L41" s="21" t="s">
        <v>0</v>
      </c>
      <c r="M41" s="42">
        <f>'517'!M41-'516'!M41</f>
        <v>5</v>
      </c>
      <c r="N41" s="99" t="s">
        <v>120</v>
      </c>
      <c r="O41" s="41">
        <f>'517'!O41-'516'!O41</f>
        <v>0</v>
      </c>
      <c r="P41" s="21" t="s">
        <v>0</v>
      </c>
      <c r="Q41" s="41">
        <f>'517'!Q41-'516'!Q41</f>
        <v>0</v>
      </c>
      <c r="R41" s="84" t="s">
        <v>47</v>
      </c>
      <c r="S41" s="41">
        <f>'517'!S41-'516'!S41</f>
        <v>0</v>
      </c>
      <c r="T41" s="21" t="s">
        <v>0</v>
      </c>
      <c r="U41" s="41">
        <f>'517'!U41-'516'!U41</f>
        <v>0</v>
      </c>
      <c r="V41" s="84" t="s">
        <v>47</v>
      </c>
      <c r="W41" s="41">
        <f>'517'!W41-'516'!W41</f>
        <v>0</v>
      </c>
      <c r="X41" s="21" t="s">
        <v>0</v>
      </c>
      <c r="Y41" s="41">
        <f>'517'!Y41-'516'!Y41</f>
        <v>0</v>
      </c>
      <c r="Z41" s="84" t="s">
        <v>47</v>
      </c>
      <c r="AA41" s="41">
        <f>'517'!AA41-'516'!AA41</f>
        <v>0</v>
      </c>
      <c r="AB41" s="21" t="s">
        <v>0</v>
      </c>
      <c r="AC41" s="41">
        <f>'517'!AC41-'516'!AC41</f>
        <v>0</v>
      </c>
      <c r="AE41" s="41">
        <f>'517'!AE41-'516'!AE41</f>
        <v>-15</v>
      </c>
      <c r="AF41" s="21" t="s">
        <v>0</v>
      </c>
      <c r="AG41" s="41">
        <f>'517'!AG41-'516'!AG41</f>
        <v>15</v>
      </c>
      <c r="AI41" s="41">
        <f>'517'!AI41-'516'!AI41</f>
        <v>0</v>
      </c>
    </row>
    <row r="42" spans="1:38" ht="15.5" customHeight="1">
      <c r="A42" s="89" t="s">
        <v>196</v>
      </c>
      <c r="B42" s="84" t="s">
        <v>0</v>
      </c>
      <c r="C42" s="32">
        <f>'517'!C42-'516'!C42</f>
        <v>0</v>
      </c>
      <c r="D42" s="21" t="s">
        <v>0</v>
      </c>
      <c r="E42" s="32">
        <f>'517'!E42-'516'!E42</f>
        <v>0</v>
      </c>
      <c r="F42" s="84" t="s">
        <v>0</v>
      </c>
      <c r="G42" s="32">
        <f>'517'!G42-'516'!G42</f>
        <v>0</v>
      </c>
      <c r="H42" s="21" t="s">
        <v>0</v>
      </c>
      <c r="I42" s="32">
        <f>'517'!I42-'516'!I42</f>
        <v>0</v>
      </c>
      <c r="J42" s="82" t="s">
        <v>176</v>
      </c>
      <c r="K42" s="32">
        <f>'517'!K42-'516'!K42</f>
        <v>0</v>
      </c>
      <c r="L42" s="21" t="s">
        <v>0</v>
      </c>
      <c r="M42" s="32">
        <f>'517'!M42-'516'!M42</f>
        <v>0</v>
      </c>
      <c r="N42" s="37" t="s">
        <v>200</v>
      </c>
      <c r="O42" s="32">
        <f>'517'!O42-'516'!O42</f>
        <v>0</v>
      </c>
      <c r="P42" s="21" t="s">
        <v>0</v>
      </c>
      <c r="Q42" s="32">
        <f>'517'!Q42-'516'!Q42</f>
        <v>0</v>
      </c>
      <c r="R42" s="84" t="s">
        <v>0</v>
      </c>
      <c r="S42" s="32">
        <f>'517'!S42-'516'!S42</f>
        <v>0</v>
      </c>
      <c r="T42" s="21" t="s">
        <v>0</v>
      </c>
      <c r="U42" s="91" t="s">
        <v>119</v>
      </c>
      <c r="V42" s="84" t="s">
        <v>0</v>
      </c>
      <c r="W42" s="32">
        <f>'517'!W42-'516'!W42</f>
        <v>0</v>
      </c>
      <c r="X42" s="21" t="s">
        <v>0</v>
      </c>
      <c r="Y42" s="32">
        <f>'517'!Y42-'516'!Y42</f>
        <v>0</v>
      </c>
      <c r="Z42" s="84" t="s">
        <v>0</v>
      </c>
      <c r="AA42" s="32">
        <f>'517'!AA42-'516'!AA42</f>
        <v>0</v>
      </c>
      <c r="AB42" s="21" t="s">
        <v>0</v>
      </c>
      <c r="AC42" s="32">
        <f>'517'!AC42-'516'!AC42</f>
        <v>0</v>
      </c>
      <c r="AE42" s="32">
        <f>'517'!AE42-'516'!AE42</f>
        <v>0</v>
      </c>
      <c r="AF42" s="21" t="s">
        <v>0</v>
      </c>
      <c r="AG42" s="32">
        <f>'517'!AG42-'516'!AG42</f>
        <v>0</v>
      </c>
      <c r="AI42" s="32">
        <f>'517'!AI42-'516'!AI42</f>
        <v>0</v>
      </c>
    </row>
    <row r="43" spans="1:38" ht="15.5" customHeight="1">
      <c r="A43" s="41" t="s">
        <v>116</v>
      </c>
      <c r="B43" s="103" t="s">
        <v>167</v>
      </c>
      <c r="C43" s="41">
        <f>'517'!C43-'516'!C43</f>
        <v>0</v>
      </c>
      <c r="D43" s="21" t="s">
        <v>0</v>
      </c>
      <c r="E43" s="41">
        <f>'517'!E43-'516'!E43</f>
        <v>0</v>
      </c>
      <c r="F43" s="103" t="s">
        <v>167</v>
      </c>
      <c r="G43" s="41">
        <f>'517'!G43-'516'!G43</f>
        <v>0</v>
      </c>
      <c r="H43" s="21" t="s">
        <v>0</v>
      </c>
      <c r="I43" s="41">
        <f>'517'!I43-'516'!I43</f>
        <v>0</v>
      </c>
      <c r="J43" s="82" t="s">
        <v>168</v>
      </c>
      <c r="K43" s="41">
        <f>'517'!K43-'516'!K43</f>
        <v>0</v>
      </c>
      <c r="L43" s="21" t="s">
        <v>0</v>
      </c>
      <c r="M43" s="41">
        <f>'517'!M43-'516'!M43</f>
        <v>0</v>
      </c>
      <c r="N43" s="37" t="s">
        <v>82</v>
      </c>
      <c r="O43" s="41">
        <f>'517'!O43-'516'!O43</f>
        <v>0</v>
      </c>
      <c r="P43" s="21" t="s">
        <v>0</v>
      </c>
      <c r="Q43" s="41">
        <f>'517'!Q43-'516'!Q43</f>
        <v>0</v>
      </c>
      <c r="R43" s="103" t="s">
        <v>167</v>
      </c>
      <c r="S43" s="41">
        <f>'517'!S43-'516'!S43</f>
        <v>0</v>
      </c>
      <c r="T43" s="21" t="s">
        <v>0</v>
      </c>
      <c r="U43" s="41">
        <f>'517'!U43-'516'!U43</f>
        <v>0</v>
      </c>
      <c r="V43" s="103" t="s">
        <v>167</v>
      </c>
      <c r="W43" s="41">
        <f>'517'!W43-'516'!W43</f>
        <v>0</v>
      </c>
      <c r="X43" s="21" t="s">
        <v>0</v>
      </c>
      <c r="Y43" s="41">
        <f>'517'!Y43-'516'!Y43</f>
        <v>0</v>
      </c>
      <c r="Z43" s="103" t="s">
        <v>167</v>
      </c>
      <c r="AA43" s="41">
        <f>'517'!AA43-'516'!AA43</f>
        <v>0</v>
      </c>
      <c r="AB43" s="21" t="s">
        <v>0</v>
      </c>
      <c r="AC43" s="41">
        <f>'517'!AC43-'516'!AC43</f>
        <v>0</v>
      </c>
      <c r="AE43" s="41">
        <f>'517'!AE43-'516'!AE43</f>
        <v>0</v>
      </c>
      <c r="AF43" s="21" t="s">
        <v>0</v>
      </c>
      <c r="AG43" s="41">
        <f>'517'!AG43-'516'!AG43</f>
        <v>0</v>
      </c>
      <c r="AI43" s="41">
        <f>'517'!AI43-'516'!AI43</f>
        <v>0</v>
      </c>
    </row>
    <row r="44" spans="1:38" ht="15.5" customHeight="1">
      <c r="A44" s="41" t="s">
        <v>116</v>
      </c>
      <c r="B44" s="103" t="s">
        <v>82</v>
      </c>
      <c r="C44" s="41">
        <f>'517'!C44-'516'!C44</f>
        <v>0</v>
      </c>
      <c r="D44" s="21" t="s">
        <v>0</v>
      </c>
      <c r="E44" s="41">
        <f>'517'!E44-'516'!E44</f>
        <v>0</v>
      </c>
      <c r="F44" s="103" t="s">
        <v>82</v>
      </c>
      <c r="G44" s="41">
        <f>'517'!G44-'516'!G44</f>
        <v>0</v>
      </c>
      <c r="H44" s="21" t="s">
        <v>0</v>
      </c>
      <c r="I44" s="41">
        <f>'517'!I44-'516'!I44</f>
        <v>10</v>
      </c>
      <c r="J44" s="82" t="s">
        <v>44</v>
      </c>
      <c r="K44" s="41">
        <f>'517'!K44-'516'!K44</f>
        <v>0</v>
      </c>
      <c r="L44" s="21" t="s">
        <v>0</v>
      </c>
      <c r="M44" s="41">
        <f>'517'!M44-'516'!M44</f>
        <v>0</v>
      </c>
      <c r="N44" s="37" t="s">
        <v>117</v>
      </c>
      <c r="O44" s="41">
        <f>'517'!O44-'516'!O44</f>
        <v>0</v>
      </c>
      <c r="P44" s="21" t="s">
        <v>0</v>
      </c>
      <c r="Q44" s="41">
        <f>'517'!Q44-'516'!Q44</f>
        <v>0</v>
      </c>
      <c r="R44" s="103" t="s">
        <v>82</v>
      </c>
      <c r="S44" s="41">
        <f>'517'!S44-'516'!S44</f>
        <v>0</v>
      </c>
      <c r="T44" s="21" t="s">
        <v>0</v>
      </c>
      <c r="U44" s="41">
        <f>'517'!U44-'516'!U44</f>
        <v>0</v>
      </c>
      <c r="V44" s="103" t="s">
        <v>82</v>
      </c>
      <c r="W44" s="41">
        <f>'517'!W44-'516'!W44</f>
        <v>-10</v>
      </c>
      <c r="X44" s="21" t="s">
        <v>0</v>
      </c>
      <c r="Y44" s="41">
        <f>'517'!Y44-'516'!Y44</f>
        <v>0</v>
      </c>
      <c r="Z44" s="103" t="s">
        <v>82</v>
      </c>
      <c r="AA44" s="41">
        <f>'517'!AA44-'516'!AA44</f>
        <v>0</v>
      </c>
      <c r="AB44" s="21" t="s">
        <v>0</v>
      </c>
      <c r="AC44" s="41">
        <f>'517'!AC44-'516'!AC44</f>
        <v>0</v>
      </c>
      <c r="AE44" s="41">
        <f>'517'!AE44-'516'!AE44</f>
        <v>-10</v>
      </c>
      <c r="AF44" s="21" t="s">
        <v>0</v>
      </c>
      <c r="AG44" s="41">
        <f>'517'!AG44-'516'!AG44</f>
        <v>10</v>
      </c>
      <c r="AI44" s="41">
        <f>'517'!AI44-'516'!AI44</f>
        <v>0</v>
      </c>
    </row>
    <row r="45" spans="1:38" ht="15.5" customHeight="1">
      <c r="A45" s="41" t="s">
        <v>116</v>
      </c>
      <c r="B45" s="103" t="s">
        <v>48</v>
      </c>
      <c r="C45" s="41">
        <f>'517'!C45-'516'!C45</f>
        <v>0</v>
      </c>
      <c r="D45" s="21" t="s">
        <v>0</v>
      </c>
      <c r="E45" s="41">
        <f>'517'!E45-'516'!E45</f>
        <v>0</v>
      </c>
      <c r="F45" s="103" t="s">
        <v>48</v>
      </c>
      <c r="G45" s="41">
        <f>'517'!G45-'516'!G45</f>
        <v>0</v>
      </c>
      <c r="H45" s="21" t="s">
        <v>0</v>
      </c>
      <c r="I45" s="41">
        <f>'517'!I45-'516'!I45</f>
        <v>0</v>
      </c>
      <c r="J45" s="82" t="s">
        <v>46</v>
      </c>
      <c r="K45" s="41">
        <f>'517'!K45-'516'!K45</f>
        <v>-5</v>
      </c>
      <c r="L45" s="21" t="s">
        <v>0</v>
      </c>
      <c r="M45" s="41">
        <f>'517'!M45-'516'!M45</f>
        <v>-5</v>
      </c>
      <c r="N45" s="37" t="s">
        <v>46</v>
      </c>
      <c r="O45" s="41">
        <f>'517'!O45-'516'!O45</f>
        <v>0</v>
      </c>
      <c r="P45" s="21" t="s">
        <v>0</v>
      </c>
      <c r="Q45" s="41">
        <f>'517'!Q45-'516'!Q45</f>
        <v>0</v>
      </c>
      <c r="R45" s="103" t="s">
        <v>48</v>
      </c>
      <c r="S45" s="41">
        <f>'517'!S45-'516'!S45</f>
        <v>0</v>
      </c>
      <c r="T45" s="21" t="s">
        <v>0</v>
      </c>
      <c r="U45" s="41">
        <f>'517'!U45-'516'!U45</f>
        <v>0</v>
      </c>
      <c r="V45" s="103" t="s">
        <v>48</v>
      </c>
      <c r="W45" s="41">
        <f>'517'!W45-'516'!W45</f>
        <v>10</v>
      </c>
      <c r="X45" s="21" t="s">
        <v>0</v>
      </c>
      <c r="Y45" s="41">
        <f>'517'!Y45-'516'!Y45</f>
        <v>0</v>
      </c>
      <c r="Z45" s="103" t="s">
        <v>48</v>
      </c>
      <c r="AA45" s="41">
        <f>'517'!AA45-'516'!AA45</f>
        <v>0</v>
      </c>
      <c r="AB45" s="21" t="s">
        <v>0</v>
      </c>
      <c r="AC45" s="41">
        <f>'517'!AC45-'516'!AC45</f>
        <v>0</v>
      </c>
      <c r="AE45" s="41">
        <f>'517'!AE45-'516'!AE45</f>
        <v>5</v>
      </c>
      <c r="AF45" s="21" t="s">
        <v>0</v>
      </c>
      <c r="AG45" s="41">
        <f>'517'!AG45-'516'!AG45</f>
        <v>-5</v>
      </c>
      <c r="AI45" s="41">
        <f>'517'!AI45-'516'!AI45</f>
        <v>0</v>
      </c>
    </row>
    <row r="46" spans="1:38" ht="15.5" customHeight="1">
      <c r="A46" s="32" t="s">
        <v>115</v>
      </c>
      <c r="B46" s="103" t="s">
        <v>46</v>
      </c>
      <c r="C46" s="32">
        <f>'517'!C46-'516'!C46</f>
        <v>0</v>
      </c>
      <c r="D46" s="21" t="s">
        <v>0</v>
      </c>
      <c r="E46" s="32">
        <f>'517'!E46-'516'!E46</f>
        <v>0</v>
      </c>
      <c r="F46" s="103" t="s">
        <v>46</v>
      </c>
      <c r="G46" s="32">
        <f>'517'!G46-'516'!G46</f>
        <v>0</v>
      </c>
      <c r="H46" s="21" t="s">
        <v>0</v>
      </c>
      <c r="I46" s="32">
        <f>'517'!I46-'516'!I46</f>
        <v>0</v>
      </c>
      <c r="J46" s="82" t="s">
        <v>175</v>
      </c>
      <c r="K46" s="32">
        <f>'517'!K46-'516'!K46</f>
        <v>0</v>
      </c>
      <c r="L46" s="21" t="s">
        <v>0</v>
      </c>
      <c r="M46" s="32">
        <f>'517'!M46-'516'!M46</f>
        <v>0</v>
      </c>
      <c r="N46" s="39" t="s">
        <v>114</v>
      </c>
      <c r="O46" s="32">
        <f>'517'!O46-'516'!O46</f>
        <v>0</v>
      </c>
      <c r="P46" s="21" t="s">
        <v>0</v>
      </c>
      <c r="Q46" s="32">
        <f>'517'!Q46-'516'!Q46</f>
        <v>0</v>
      </c>
      <c r="R46" s="103" t="s">
        <v>46</v>
      </c>
      <c r="S46" s="32">
        <f>'517'!S46-'516'!S46</f>
        <v>0</v>
      </c>
      <c r="T46" s="21" t="s">
        <v>0</v>
      </c>
      <c r="U46" s="32">
        <f>'517'!U46-'516'!U46</f>
        <v>0</v>
      </c>
      <c r="V46" s="103" t="s">
        <v>46</v>
      </c>
      <c r="W46" s="32">
        <f>'517'!W46-'516'!W46</f>
        <v>0</v>
      </c>
      <c r="X46" s="21" t="s">
        <v>0</v>
      </c>
      <c r="Y46" s="32">
        <f>'517'!Y46-'516'!Y46</f>
        <v>0</v>
      </c>
      <c r="Z46" s="103" t="s">
        <v>46</v>
      </c>
      <c r="AA46" s="32">
        <f>'517'!AA46-'516'!AA46</f>
        <v>0</v>
      </c>
      <c r="AB46" s="21" t="s">
        <v>0</v>
      </c>
      <c r="AC46" s="32">
        <f>'517'!AC46-'516'!AC46</f>
        <v>0</v>
      </c>
      <c r="AE46" s="32">
        <f>'517'!AE46-'516'!AE46</f>
        <v>0</v>
      </c>
      <c r="AF46" s="21" t="s">
        <v>0</v>
      </c>
      <c r="AG46" s="32">
        <f>'517'!AG46-'516'!AG46</f>
        <v>0</v>
      </c>
      <c r="AI46" s="32">
        <f>'517'!AI46-'516'!AI46</f>
        <v>0</v>
      </c>
    </row>
    <row r="47" spans="1:38" ht="15.5" customHeight="1">
      <c r="A47" s="33" t="s">
        <v>113</v>
      </c>
      <c r="B47" s="84" t="s">
        <v>0</v>
      </c>
      <c r="C47" s="33">
        <f>'517'!C47-'516'!C47</f>
        <v>0</v>
      </c>
      <c r="D47" s="21" t="s">
        <v>0</v>
      </c>
      <c r="E47" s="33">
        <f>'517'!E47-'516'!E47</f>
        <v>10</v>
      </c>
      <c r="F47" s="84" t="s">
        <v>0</v>
      </c>
      <c r="G47" s="33">
        <f>'517'!G47-'516'!G47</f>
        <v>-10</v>
      </c>
      <c r="H47" s="21" t="s">
        <v>0</v>
      </c>
      <c r="I47" s="33">
        <f>'517'!I47-'516'!I47</f>
        <v>10</v>
      </c>
      <c r="J47" s="82" t="s">
        <v>175</v>
      </c>
      <c r="K47" s="33">
        <f>'517'!K47-'516'!K47</f>
        <v>0</v>
      </c>
      <c r="L47" s="21" t="s">
        <v>0</v>
      </c>
      <c r="M47" s="33">
        <f>'517'!M47-'516'!M47</f>
        <v>0</v>
      </c>
      <c r="N47" s="37" t="s">
        <v>44</v>
      </c>
      <c r="O47" s="33">
        <f>'517'!O47-'516'!O47</f>
        <v>0</v>
      </c>
      <c r="P47" s="21" t="s">
        <v>0</v>
      </c>
      <c r="Q47" s="33">
        <f>'517'!Q47-'516'!Q47</f>
        <v>0</v>
      </c>
      <c r="R47" s="84" t="s">
        <v>0</v>
      </c>
      <c r="S47" s="33">
        <f>'517'!S47-'516'!S47</f>
        <v>-5</v>
      </c>
      <c r="T47" s="21" t="s">
        <v>0</v>
      </c>
      <c r="U47" s="33">
        <f>'517'!U47-'516'!U47</f>
        <v>-5</v>
      </c>
      <c r="V47" s="84" t="s">
        <v>0</v>
      </c>
      <c r="W47" s="33">
        <f>'517'!W47-'516'!W47</f>
        <v>0</v>
      </c>
      <c r="X47" s="21" t="s">
        <v>0</v>
      </c>
      <c r="Y47" s="33">
        <f>'517'!Y47-'516'!Y47</f>
        <v>0</v>
      </c>
      <c r="Z47" s="84" t="s">
        <v>0</v>
      </c>
      <c r="AA47" s="33">
        <f>'517'!AA47-'516'!AA47</f>
        <v>0</v>
      </c>
      <c r="AB47" s="21" t="s">
        <v>0</v>
      </c>
      <c r="AC47" s="33">
        <f>'517'!AC47-'516'!AC47</f>
        <v>0</v>
      </c>
      <c r="AE47" s="33">
        <f>'517'!AE47-'516'!AE47</f>
        <v>-15</v>
      </c>
      <c r="AF47" s="21" t="s">
        <v>0</v>
      </c>
      <c r="AG47" s="33">
        <f>'517'!AG47-'516'!AG47</f>
        <v>15</v>
      </c>
      <c r="AI47" s="33">
        <f>'517'!AI47-'516'!AI47</f>
        <v>0</v>
      </c>
    </row>
    <row r="48" spans="1:38" ht="15.5" customHeight="1">
      <c r="A48" s="33" t="s">
        <v>55</v>
      </c>
      <c r="B48" s="84" t="s">
        <v>0</v>
      </c>
      <c r="C48" s="33">
        <f>'517'!C48-'516'!C48</f>
        <v>10</v>
      </c>
      <c r="D48" s="34" t="s">
        <v>0</v>
      </c>
      <c r="E48" s="33">
        <f>'517'!E48-'516'!E48</f>
        <v>0</v>
      </c>
      <c r="F48" s="84" t="s">
        <v>0</v>
      </c>
      <c r="G48" s="33">
        <f>'517'!G48-'516'!G48</f>
        <v>0</v>
      </c>
      <c r="H48" s="34" t="s">
        <v>0</v>
      </c>
      <c r="I48" s="33">
        <f>'517'!I48-'516'!I48</f>
        <v>0</v>
      </c>
      <c r="J48" s="82" t="s">
        <v>99</v>
      </c>
      <c r="K48" s="33">
        <f>'517'!K48-'516'!K48</f>
        <v>0</v>
      </c>
      <c r="L48" s="34" t="s">
        <v>0</v>
      </c>
      <c r="M48" s="33">
        <f>'517'!M48-'516'!M48</f>
        <v>0</v>
      </c>
      <c r="N48" s="37" t="s">
        <v>82</v>
      </c>
      <c r="O48" s="33">
        <f>'517'!O48-'516'!O48</f>
        <v>0</v>
      </c>
      <c r="P48" s="34" t="s">
        <v>0</v>
      </c>
      <c r="Q48" s="33">
        <f>'517'!Q48-'516'!Q48</f>
        <v>0</v>
      </c>
      <c r="R48" s="84" t="s">
        <v>0</v>
      </c>
      <c r="S48" s="33">
        <f>'517'!S48-'516'!S48</f>
        <v>0</v>
      </c>
      <c r="T48" s="34" t="s">
        <v>0</v>
      </c>
      <c r="U48" s="33">
        <f>'517'!U48-'516'!U48</f>
        <v>-10</v>
      </c>
      <c r="V48" s="84" t="s">
        <v>0</v>
      </c>
      <c r="W48" s="33">
        <f>'517'!W48-'516'!W48</f>
        <v>0</v>
      </c>
      <c r="X48" s="34" t="s">
        <v>0</v>
      </c>
      <c r="Y48" s="33">
        <f>'517'!Y48-'516'!Y48</f>
        <v>0</v>
      </c>
      <c r="Z48" s="84" t="s">
        <v>0</v>
      </c>
      <c r="AA48" s="33">
        <f>'517'!AA48-'516'!AA48</f>
        <v>0</v>
      </c>
      <c r="AB48" s="34" t="s">
        <v>0</v>
      </c>
      <c r="AC48" s="33">
        <f>'517'!AC48-'516'!AC48</f>
        <v>0</v>
      </c>
      <c r="AE48" s="33">
        <f>'517'!AE48-'516'!AE48</f>
        <v>0</v>
      </c>
      <c r="AF48" s="34" t="s">
        <v>0</v>
      </c>
      <c r="AG48" s="33">
        <f>'517'!AG48-'516'!AG48</f>
        <v>0</v>
      </c>
      <c r="AI48" s="33">
        <f>'517'!AI48-'516'!AI48</f>
        <v>0</v>
      </c>
    </row>
    <row r="49" spans="1:14" ht="15.5" customHeight="1">
      <c r="A49" s="117" t="s">
        <v>216</v>
      </c>
      <c r="J49" s="82" t="s">
        <v>46</v>
      </c>
      <c r="N49" s="25" t="s">
        <v>49</v>
      </c>
    </row>
    <row r="50" spans="1:14" ht="15.5" customHeight="1">
      <c r="A50" s="17" t="s">
        <v>0</v>
      </c>
      <c r="J50" s="82" t="s">
        <v>45</v>
      </c>
      <c r="N50" s="25" t="s">
        <v>104</v>
      </c>
    </row>
  </sheetData>
  <mergeCells count="100">
    <mergeCell ref="C3:E3"/>
    <mergeCell ref="A16:A19"/>
    <mergeCell ref="A20:A21"/>
    <mergeCell ref="C1:Q1"/>
    <mergeCell ref="C2:E2"/>
    <mergeCell ref="G2:I2"/>
    <mergeCell ref="K2:M2"/>
    <mergeCell ref="O2:Q2"/>
    <mergeCell ref="A2:A3"/>
    <mergeCell ref="F21:H21"/>
    <mergeCell ref="J21:M21"/>
    <mergeCell ref="Q21:T21"/>
    <mergeCell ref="B18:F18"/>
    <mergeCell ref="B20:D30"/>
    <mergeCell ref="E20:E30"/>
    <mergeCell ref="J25:M25"/>
    <mergeCell ref="G16:Q17"/>
    <mergeCell ref="W16:Y17"/>
    <mergeCell ref="S16:V17"/>
    <mergeCell ref="Z16:AC17"/>
    <mergeCell ref="AE2:AG2"/>
    <mergeCell ref="G3:I3"/>
    <mergeCell ref="K3:M3"/>
    <mergeCell ref="O3:Q3"/>
    <mergeCell ref="AE3:AG3"/>
    <mergeCell ref="S2:U2"/>
    <mergeCell ref="W2:Y2"/>
    <mergeCell ref="AA2:AC2"/>
    <mergeCell ref="S3:U3"/>
    <mergeCell ref="W3:Y3"/>
    <mergeCell ref="AA3:AC3"/>
    <mergeCell ref="Z23:AB26"/>
    <mergeCell ref="Z19:AC22"/>
    <mergeCell ref="G18:Q19"/>
    <mergeCell ref="F20:H20"/>
    <mergeCell ref="F22:H22"/>
    <mergeCell ref="Z18:AC18"/>
    <mergeCell ref="R18:X19"/>
    <mergeCell ref="V21:X21"/>
    <mergeCell ref="J29:M29"/>
    <mergeCell ref="V29:X29"/>
    <mergeCell ref="V28:X28"/>
    <mergeCell ref="V22:X22"/>
    <mergeCell ref="J23:M23"/>
    <mergeCell ref="J22:M22"/>
    <mergeCell ref="Q22:T22"/>
    <mergeCell ref="J24:M24"/>
    <mergeCell ref="Q23:T23"/>
    <mergeCell ref="Q29:T29"/>
    <mergeCell ref="Q25:T25"/>
    <mergeCell ref="Q27:T27"/>
    <mergeCell ref="V27:X27"/>
    <mergeCell ref="AA35:AC35"/>
    <mergeCell ref="A31:A34"/>
    <mergeCell ref="B31:AC32"/>
    <mergeCell ref="Q30:T30"/>
    <mergeCell ref="Q24:T24"/>
    <mergeCell ref="F26:H26"/>
    <mergeCell ref="A35:A36"/>
    <mergeCell ref="F29:H29"/>
    <mergeCell ref="AC27:AC29"/>
    <mergeCell ref="F23:H25"/>
    <mergeCell ref="V23:X25"/>
    <mergeCell ref="B33:F33"/>
    <mergeCell ref="J30:M30"/>
    <mergeCell ref="J27:M27"/>
    <mergeCell ref="N20:P30"/>
    <mergeCell ref="G33:W34"/>
    <mergeCell ref="F30:H30"/>
    <mergeCell ref="F28:H28"/>
    <mergeCell ref="J28:M28"/>
    <mergeCell ref="Q28:T28"/>
    <mergeCell ref="AC23:AC26"/>
    <mergeCell ref="V30:X30"/>
    <mergeCell ref="F27:H27"/>
    <mergeCell ref="Z30:AB30"/>
    <mergeCell ref="Y18:Y30"/>
    <mergeCell ref="Z27:AB29"/>
    <mergeCell ref="J26:M26"/>
    <mergeCell ref="Q26:T26"/>
    <mergeCell ref="V26:X26"/>
    <mergeCell ref="J20:M20"/>
    <mergeCell ref="Q20:T20"/>
    <mergeCell ref="V20:X20"/>
    <mergeCell ref="Y33:AC33"/>
    <mergeCell ref="AE36:AG36"/>
    <mergeCell ref="C35:E35"/>
    <mergeCell ref="K35:M35"/>
    <mergeCell ref="O35:Q35"/>
    <mergeCell ref="S35:U35"/>
    <mergeCell ref="W35:Y35"/>
    <mergeCell ref="G35:I35"/>
    <mergeCell ref="AE35:AG35"/>
    <mergeCell ref="C36:E36"/>
    <mergeCell ref="G36:I36"/>
    <mergeCell ref="K36:M36"/>
    <mergeCell ref="O36:Q36"/>
    <mergeCell ref="S36:U36"/>
    <mergeCell ref="W36:Y36"/>
    <mergeCell ref="AA36:AC36"/>
  </mergeCells>
  <conditionalFormatting sqref="C1:AI1048576">
    <cfRule type="cellIs" dxfId="4" priority="1" operator="equal">
      <formula>0</formula>
    </cfRule>
    <cfRule type="cellIs" dxfId="3" priority="2" operator="lessThan">
      <formula>0</formula>
    </cfRule>
  </conditionalFormatting>
  <printOptions horizontalCentered="1"/>
  <pageMargins left="0.25" right="0.25" top="0.25" bottom="0.25" header="0.3" footer="0.3"/>
  <pageSetup scale="79" orientation="landscape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10</vt:i4>
      </vt:variant>
    </vt:vector>
  </HeadingPairs>
  <TitlesOfParts>
    <vt:vector size="20" baseType="lpstr">
      <vt:lpstr>508</vt:lpstr>
      <vt:lpstr>509</vt:lpstr>
      <vt:lpstr>510</vt:lpstr>
      <vt:lpstr>511</vt:lpstr>
      <vt:lpstr>512</vt:lpstr>
      <vt:lpstr>513</vt:lpstr>
      <vt:lpstr>516</vt:lpstr>
      <vt:lpstr>517</vt:lpstr>
      <vt:lpstr>518</vt:lpstr>
      <vt:lpstr>519</vt:lpstr>
      <vt:lpstr>'508'!Print_Area</vt:lpstr>
      <vt:lpstr>'509'!Print_Area</vt:lpstr>
      <vt:lpstr>'510'!Print_Area</vt:lpstr>
      <vt:lpstr>'511'!Print_Area</vt:lpstr>
      <vt:lpstr>'512'!Print_Area</vt:lpstr>
      <vt:lpstr>'513'!Print_Area</vt:lpstr>
      <vt:lpstr>'516'!Print_Area</vt:lpstr>
      <vt:lpstr>'517'!Print_Area</vt:lpstr>
      <vt:lpstr>'518'!Print_Area</vt:lpstr>
      <vt:lpstr>'519'!Print_Area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Larry Brunn</dc:creator>
  <cp:lastModifiedBy>Larry Brunn</cp:lastModifiedBy>
  <cp:lastPrinted>2024-11-20T13:30:16Z</cp:lastPrinted>
  <dcterms:created xsi:type="dcterms:W3CDTF">2024-08-04T01:15:07Z</dcterms:created>
  <dcterms:modified xsi:type="dcterms:W3CDTF">2024-11-20T21:18:20Z</dcterms:modified>
</cp:coreProperties>
</file>