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larrybrunn/Desktop/Accounting Books/CashFraud/4 TGH Hide-Bezzle - Again/"/>
    </mc:Choice>
  </mc:AlternateContent>
  <xr:revisionPtr revIDLastSave="0" documentId="13_ncr:1_{C1F75080-B4F6-674E-BB2E-A51BF557A608}" xr6:coauthVersionLast="47" xr6:coauthVersionMax="47" xr10:uidLastSave="{00000000-0000-0000-0000-000000000000}"/>
  <bookViews>
    <workbookView xWindow="0" yWindow="760" windowWidth="34560" windowHeight="19340" xr2:uid="{471E5C02-9A11-FD40-A211-FD14B1E71771}"/>
  </bookViews>
  <sheets>
    <sheet name="6" sheetId="94" r:id="rId1"/>
    <sheet name="7" sheetId="98" r:id="rId2"/>
    <sheet name="8" sheetId="96" r:id="rId3"/>
    <sheet name="9" sheetId="99" r:id="rId4"/>
    <sheet name="10" sheetId="97" r:id="rId5"/>
    <sheet name="11" sheetId="103" r:id="rId6"/>
    <sheet name="12" sheetId="100" r:id="rId7"/>
    <sheet name="13" sheetId="101" r:id="rId8"/>
    <sheet name="14" sheetId="102" r:id="rId9"/>
    <sheet name="15" sheetId="84" r:id="rId10"/>
  </sheets>
  <definedNames>
    <definedName name="_xlnm.Print_Area" localSheetId="4">'10'!$A$1:$N$48</definedName>
    <definedName name="_xlnm.Print_Area" localSheetId="5">'11'!$A$1:$N$48</definedName>
    <definedName name="_xlnm.Print_Area" localSheetId="6">'12'!$A$1:$AC$50</definedName>
    <definedName name="_xlnm.Print_Area" localSheetId="7">'13'!$A$1:$AC$50</definedName>
    <definedName name="_xlnm.Print_Area" localSheetId="8">'14'!$A$1:$AC$50</definedName>
    <definedName name="_xlnm.Print_Area" localSheetId="9">'15'!$A$1:$J$42</definedName>
    <definedName name="_xlnm.Print_Area" localSheetId="0">'6'!$A$1:$N$48</definedName>
    <definedName name="_xlnm.Print_Area" localSheetId="1">'7'!$A$1:$N$48</definedName>
    <definedName name="_xlnm.Print_Area" localSheetId="2">'8'!$A$1:$N$48</definedName>
    <definedName name="_xlnm.Print_Area" localSheetId="3">'9'!$A$1:$N$48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03" l="1"/>
  <c r="C6" i="97"/>
  <c r="L20" i="97"/>
  <c r="L19" i="97"/>
  <c r="H33" i="84"/>
  <c r="H39" i="84" s="1"/>
  <c r="H36" i="84"/>
  <c r="N25" i="84"/>
  <c r="L25" i="84"/>
  <c r="H32" i="99"/>
  <c r="H31" i="99"/>
  <c r="H30" i="99"/>
  <c r="H29" i="99"/>
  <c r="F27" i="99"/>
  <c r="F27" i="96"/>
  <c r="F27" i="98"/>
  <c r="H32" i="98"/>
  <c r="H31" i="98"/>
  <c r="H30" i="98"/>
  <c r="H29" i="98"/>
  <c r="G44" i="97"/>
  <c r="G43" i="97"/>
  <c r="G42" i="97"/>
  <c r="G41" i="97"/>
  <c r="G40" i="97"/>
  <c r="G39" i="97"/>
  <c r="G38" i="97"/>
  <c r="G37" i="97"/>
  <c r="G36" i="97"/>
  <c r="G35" i="97"/>
  <c r="G34" i="97"/>
  <c r="G33" i="97"/>
  <c r="G45" i="99"/>
  <c r="G44" i="99"/>
  <c r="G43" i="99"/>
  <c r="G42" i="99"/>
  <c r="G41" i="99"/>
  <c r="G40" i="99"/>
  <c r="G39" i="99"/>
  <c r="G38" i="99"/>
  <c r="G37" i="99"/>
  <c r="G36" i="99"/>
  <c r="G35" i="99"/>
  <c r="G34" i="99"/>
  <c r="G33" i="99"/>
  <c r="G45" i="96"/>
  <c r="G44" i="96"/>
  <c r="G43" i="96"/>
  <c r="G42" i="96"/>
  <c r="G41" i="96"/>
  <c r="G40" i="96"/>
  <c r="G39" i="96"/>
  <c r="G38" i="96"/>
  <c r="G37" i="96"/>
  <c r="G36" i="96"/>
  <c r="G35" i="96"/>
  <c r="G34" i="96"/>
  <c r="G33" i="96"/>
  <c r="G45" i="98"/>
  <c r="G44" i="98"/>
  <c r="G43" i="98"/>
  <c r="G42" i="98"/>
  <c r="G41" i="98"/>
  <c r="G40" i="98"/>
  <c r="G39" i="98"/>
  <c r="G38" i="98"/>
  <c r="G37" i="98"/>
  <c r="G36" i="98"/>
  <c r="G35" i="98"/>
  <c r="G34" i="98"/>
  <c r="G33" i="98"/>
  <c r="G45" i="94"/>
  <c r="G44" i="94"/>
  <c r="G43" i="94"/>
  <c r="G42" i="94"/>
  <c r="G41" i="94"/>
  <c r="G40" i="94"/>
  <c r="G39" i="94"/>
  <c r="G38" i="94"/>
  <c r="G37" i="94"/>
  <c r="G36" i="94"/>
  <c r="G35" i="94"/>
  <c r="G34" i="94"/>
  <c r="G33" i="94"/>
  <c r="C6" i="98"/>
  <c r="C6" i="96"/>
  <c r="C6" i="99"/>
  <c r="C6" i="94"/>
  <c r="P48" i="103"/>
  <c r="Q32" i="103"/>
  <c r="Q31" i="103"/>
  <c r="Q30" i="103"/>
  <c r="Q29" i="103"/>
  <c r="G28" i="97"/>
  <c r="AI27" i="100"/>
  <c r="AJ27" i="100"/>
  <c r="AI27" i="101"/>
  <c r="AJ27" i="101"/>
  <c r="K26" i="98"/>
  <c r="Q46" i="98"/>
  <c r="Q28" i="98"/>
  <c r="Q46" i="96"/>
  <c r="Q28" i="96"/>
  <c r="Q46" i="99"/>
  <c r="Q28" i="99"/>
  <c r="Q46" i="94"/>
  <c r="Q28" i="94"/>
  <c r="F16" i="102"/>
  <c r="F16" i="101"/>
  <c r="F16" i="100"/>
  <c r="A4" i="84"/>
  <c r="P48" i="97"/>
  <c r="D28" i="97"/>
  <c r="D46" i="97" s="1"/>
  <c r="F46" i="97" s="1"/>
  <c r="H26" i="96"/>
  <c r="K26" i="96"/>
  <c r="K28" i="96"/>
  <c r="K27" i="96" s="1"/>
  <c r="K26" i="97"/>
  <c r="K28" i="97" s="1"/>
  <c r="C4" i="102"/>
  <c r="E4" i="102"/>
  <c r="G4" i="102"/>
  <c r="I4" i="102"/>
  <c r="K4" i="102"/>
  <c r="M4" i="102"/>
  <c r="O4" i="102"/>
  <c r="Q4" i="102"/>
  <c r="S4" i="102"/>
  <c r="U4" i="102"/>
  <c r="W4" i="102"/>
  <c r="Y4" i="102"/>
  <c r="AA4" i="102"/>
  <c r="AC4" i="102"/>
  <c r="C5" i="102"/>
  <c r="E5" i="102"/>
  <c r="G5" i="102"/>
  <c r="I5" i="102"/>
  <c r="K5" i="102"/>
  <c r="M5" i="102"/>
  <c r="O5" i="102"/>
  <c r="Q5" i="102"/>
  <c r="S5" i="102"/>
  <c r="U5" i="102"/>
  <c r="W5" i="102"/>
  <c r="Y5" i="102"/>
  <c r="AA5" i="102"/>
  <c r="AC5" i="102"/>
  <c r="C6" i="102"/>
  <c r="E6" i="102"/>
  <c r="G6" i="102"/>
  <c r="I6" i="102"/>
  <c r="K6" i="102"/>
  <c r="M6" i="102"/>
  <c r="O6" i="102"/>
  <c r="Q6" i="102"/>
  <c r="S6" i="102"/>
  <c r="U6" i="102"/>
  <c r="W6" i="102"/>
  <c r="Y6" i="102"/>
  <c r="AA6" i="102"/>
  <c r="AC6" i="102"/>
  <c r="C7" i="102"/>
  <c r="E7" i="102"/>
  <c r="G7" i="102"/>
  <c r="I7" i="102"/>
  <c r="K7" i="102"/>
  <c r="M7" i="102"/>
  <c r="O7" i="102"/>
  <c r="Q7" i="102"/>
  <c r="S7" i="102"/>
  <c r="U7" i="102"/>
  <c r="W7" i="102"/>
  <c r="Y7" i="102"/>
  <c r="AA7" i="102"/>
  <c r="AC7" i="102"/>
  <c r="C8" i="102"/>
  <c r="E8" i="102"/>
  <c r="G8" i="102"/>
  <c r="I8" i="102"/>
  <c r="K8" i="102"/>
  <c r="M8" i="102"/>
  <c r="O8" i="102"/>
  <c r="Q8" i="102"/>
  <c r="S8" i="102"/>
  <c r="U8" i="102"/>
  <c r="W8" i="102"/>
  <c r="Y8" i="102"/>
  <c r="AA8" i="102"/>
  <c r="AC8" i="102"/>
  <c r="C9" i="102"/>
  <c r="E9" i="102"/>
  <c r="G9" i="102"/>
  <c r="I9" i="102"/>
  <c r="K9" i="102"/>
  <c r="M9" i="102"/>
  <c r="O9" i="102"/>
  <c r="Q9" i="102"/>
  <c r="S9" i="102"/>
  <c r="U9" i="102"/>
  <c r="W9" i="102"/>
  <c r="Y9" i="102"/>
  <c r="AA9" i="102"/>
  <c r="AC9" i="102"/>
  <c r="C10" i="102"/>
  <c r="E10" i="102"/>
  <c r="G10" i="102"/>
  <c r="I10" i="102"/>
  <c r="K10" i="102"/>
  <c r="M10" i="102"/>
  <c r="O10" i="102"/>
  <c r="Q10" i="102"/>
  <c r="S10" i="102"/>
  <c r="U10" i="102"/>
  <c r="W10" i="102"/>
  <c r="Y10" i="102"/>
  <c r="AA10" i="102"/>
  <c r="AC10" i="102"/>
  <c r="C11" i="102"/>
  <c r="E11" i="102"/>
  <c r="G11" i="102"/>
  <c r="I11" i="102"/>
  <c r="K11" i="102"/>
  <c r="M11" i="102"/>
  <c r="O11" i="102"/>
  <c r="Q11" i="102"/>
  <c r="S11" i="102"/>
  <c r="U11" i="102"/>
  <c r="W11" i="102"/>
  <c r="Y11" i="102"/>
  <c r="AA11" i="102"/>
  <c r="AC11" i="102"/>
  <c r="C12" i="102"/>
  <c r="E12" i="102"/>
  <c r="G12" i="102"/>
  <c r="I12" i="102"/>
  <c r="K12" i="102"/>
  <c r="M12" i="102"/>
  <c r="O12" i="102"/>
  <c r="Q12" i="102"/>
  <c r="S12" i="102"/>
  <c r="U12" i="102"/>
  <c r="W12" i="102"/>
  <c r="Y12" i="102"/>
  <c r="AA12" i="102"/>
  <c r="AC12" i="102"/>
  <c r="C13" i="102"/>
  <c r="E13" i="102"/>
  <c r="G13" i="102"/>
  <c r="I13" i="102"/>
  <c r="K13" i="102"/>
  <c r="M13" i="102"/>
  <c r="O13" i="102"/>
  <c r="Q13" i="102"/>
  <c r="S13" i="102"/>
  <c r="U13" i="102"/>
  <c r="W13" i="102"/>
  <c r="Y13" i="102"/>
  <c r="AA13" i="102"/>
  <c r="AC13" i="102"/>
  <c r="K14" i="102"/>
  <c r="M14" i="102"/>
  <c r="O14" i="102"/>
  <c r="AE15" i="102"/>
  <c r="AG15" i="102"/>
  <c r="J23" i="102"/>
  <c r="Q23" i="102"/>
  <c r="AC23" i="102"/>
  <c r="AC30" i="102" s="1"/>
  <c r="J24" i="102"/>
  <c r="F27" i="102"/>
  <c r="J27" i="102"/>
  <c r="V27" i="102"/>
  <c r="Q28" i="102"/>
  <c r="F29" i="102"/>
  <c r="J29" i="102"/>
  <c r="Q29" i="102"/>
  <c r="J30" i="102"/>
  <c r="C37" i="102"/>
  <c r="E37" i="102"/>
  <c r="G37" i="102"/>
  <c r="I37" i="102"/>
  <c r="K37" i="102"/>
  <c r="M37" i="102"/>
  <c r="O37" i="102"/>
  <c r="Q37" i="102"/>
  <c r="S37" i="102"/>
  <c r="U37" i="102"/>
  <c r="W37" i="102"/>
  <c r="Y37" i="102"/>
  <c r="AA37" i="102"/>
  <c r="AC37" i="102"/>
  <c r="AG37" i="102"/>
  <c r="C38" i="102"/>
  <c r="E38" i="102"/>
  <c r="G38" i="102"/>
  <c r="I38" i="102"/>
  <c r="K38" i="102"/>
  <c r="M38" i="102"/>
  <c r="O38" i="102"/>
  <c r="Q38" i="102"/>
  <c r="S38" i="102"/>
  <c r="U38" i="102"/>
  <c r="W38" i="102"/>
  <c r="Y38" i="102"/>
  <c r="AA38" i="102"/>
  <c r="AC38" i="102"/>
  <c r="C39" i="102"/>
  <c r="G39" i="102"/>
  <c r="I39" i="102"/>
  <c r="K39" i="102"/>
  <c r="M39" i="102"/>
  <c r="O39" i="102"/>
  <c r="Q39" i="102"/>
  <c r="S39" i="102"/>
  <c r="U39" i="102"/>
  <c r="W39" i="102"/>
  <c r="Y39" i="102"/>
  <c r="AA39" i="102"/>
  <c r="AC39" i="102"/>
  <c r="C40" i="102"/>
  <c r="E40" i="102"/>
  <c r="G40" i="102"/>
  <c r="I40" i="102"/>
  <c r="K40" i="102"/>
  <c r="M40" i="102"/>
  <c r="O40" i="102"/>
  <c r="Q40" i="102"/>
  <c r="S40" i="102"/>
  <c r="U40" i="102"/>
  <c r="W40" i="102"/>
  <c r="Y40" i="102"/>
  <c r="AA40" i="102"/>
  <c r="AC40" i="102"/>
  <c r="C41" i="102"/>
  <c r="G41" i="102"/>
  <c r="I41" i="102"/>
  <c r="K41" i="102"/>
  <c r="M41" i="102"/>
  <c r="O41" i="102"/>
  <c r="Q41" i="102"/>
  <c r="S41" i="102"/>
  <c r="U41" i="102"/>
  <c r="W41" i="102"/>
  <c r="Y41" i="102"/>
  <c r="AA41" i="102"/>
  <c r="AC41" i="102"/>
  <c r="C42" i="102"/>
  <c r="E42" i="102"/>
  <c r="G42" i="102"/>
  <c r="I42" i="102"/>
  <c r="K42" i="102"/>
  <c r="M42" i="102"/>
  <c r="O42" i="102"/>
  <c r="Q42" i="102"/>
  <c r="S42" i="102"/>
  <c r="W42" i="102"/>
  <c r="Y42" i="102"/>
  <c r="AA42" i="102"/>
  <c r="AC42" i="102"/>
  <c r="C43" i="102"/>
  <c r="E43" i="102"/>
  <c r="G43" i="102"/>
  <c r="I43" i="102"/>
  <c r="K43" i="102"/>
  <c r="M43" i="102"/>
  <c r="O43" i="102"/>
  <c r="Q43" i="102"/>
  <c r="S43" i="102"/>
  <c r="U43" i="102"/>
  <c r="W43" i="102"/>
  <c r="Y43" i="102"/>
  <c r="AA43" i="102"/>
  <c r="AC43" i="102"/>
  <c r="C44" i="102"/>
  <c r="E44" i="102"/>
  <c r="G44" i="102"/>
  <c r="K44" i="102"/>
  <c r="M44" i="102"/>
  <c r="O44" i="102"/>
  <c r="Q44" i="102"/>
  <c r="S44" i="102"/>
  <c r="U44" i="102"/>
  <c r="W44" i="102"/>
  <c r="Y44" i="102"/>
  <c r="AA44" i="102"/>
  <c r="AC44" i="102"/>
  <c r="C45" i="102"/>
  <c r="E45" i="102"/>
  <c r="G45" i="102"/>
  <c r="K45" i="102"/>
  <c r="M45" i="102"/>
  <c r="O45" i="102"/>
  <c r="Q45" i="102"/>
  <c r="S45" i="102"/>
  <c r="U45" i="102"/>
  <c r="W45" i="102"/>
  <c r="Y45" i="102"/>
  <c r="AA45" i="102"/>
  <c r="AC45" i="102"/>
  <c r="C46" i="102"/>
  <c r="E46" i="102"/>
  <c r="G46" i="102"/>
  <c r="I46" i="102"/>
  <c r="K46" i="102"/>
  <c r="M46" i="102"/>
  <c r="O46" i="102"/>
  <c r="Q46" i="102"/>
  <c r="S46" i="102"/>
  <c r="U46" i="102"/>
  <c r="W46" i="102"/>
  <c r="Y46" i="102"/>
  <c r="AA46" i="102"/>
  <c r="AC46" i="102"/>
  <c r="K47" i="102"/>
  <c r="AC47" i="102"/>
  <c r="AE48" i="102"/>
  <c r="AG48" i="102"/>
  <c r="AE4" i="101"/>
  <c r="AE14" i="101" s="1"/>
  <c r="AG4" i="101"/>
  <c r="AG14" i="101" s="1"/>
  <c r="AE5" i="101"/>
  <c r="AE5" i="102" s="1"/>
  <c r="AG5" i="101"/>
  <c r="G6" i="101"/>
  <c r="AE6" i="101"/>
  <c r="AG6" i="101"/>
  <c r="AI6" i="101" s="1"/>
  <c r="AI6" i="102" s="1"/>
  <c r="AE7" i="101"/>
  <c r="AE7" i="102" s="1"/>
  <c r="AG7" i="101"/>
  <c r="AE8" i="101"/>
  <c r="AI8" i="101" s="1"/>
  <c r="AG8" i="101"/>
  <c r="AE9" i="101"/>
  <c r="AE9" i="102" s="1"/>
  <c r="AG9" i="101"/>
  <c r="AG9" i="102" s="1"/>
  <c r="AI9" i="101"/>
  <c r="AE10" i="101"/>
  <c r="AE10" i="102" s="1"/>
  <c r="AG10" i="101"/>
  <c r="AG10" i="102" s="1"/>
  <c r="AE11" i="101"/>
  <c r="AI11" i="101" s="1"/>
  <c r="AI11" i="102" s="1"/>
  <c r="AG11" i="101"/>
  <c r="AE12" i="101"/>
  <c r="AE12" i="102" s="1"/>
  <c r="AG12" i="101"/>
  <c r="AG12" i="102" s="1"/>
  <c r="AI12" i="101"/>
  <c r="AE13" i="101"/>
  <c r="AE13" i="102" s="1"/>
  <c r="AG13" i="101"/>
  <c r="AG13" i="102" s="1"/>
  <c r="AI13" i="101"/>
  <c r="AI13" i="102" s="1"/>
  <c r="C14" i="101"/>
  <c r="C14" i="102" s="1"/>
  <c r="E14" i="101"/>
  <c r="E14" i="102" s="1"/>
  <c r="G14" i="101"/>
  <c r="G14" i="102" s="1"/>
  <c r="I14" i="101"/>
  <c r="K14" i="101"/>
  <c r="M14" i="101"/>
  <c r="O14" i="101"/>
  <c r="O15" i="101" s="1"/>
  <c r="O15" i="102" s="1"/>
  <c r="Q14" i="101"/>
  <c r="Q14" i="102" s="1"/>
  <c r="S14" i="101"/>
  <c r="U15" i="101" s="1"/>
  <c r="U14" i="101"/>
  <c r="U14" i="102" s="1"/>
  <c r="W14" i="101"/>
  <c r="W14" i="102" s="1"/>
  <c r="Y14" i="101"/>
  <c r="Y14" i="102" s="1"/>
  <c r="AA14" i="101"/>
  <c r="AA14" i="102" s="1"/>
  <c r="AC14" i="101"/>
  <c r="C15" i="101"/>
  <c r="C15" i="102" s="1"/>
  <c r="E15" i="101"/>
  <c r="G15" i="101"/>
  <c r="G15" i="102" s="1"/>
  <c r="K15" i="101"/>
  <c r="K15" i="102" s="1"/>
  <c r="M15" i="101"/>
  <c r="M15" i="102" s="1"/>
  <c r="W15" i="101"/>
  <c r="Y15" i="101"/>
  <c r="AA15" i="101"/>
  <c r="Q23" i="101"/>
  <c r="F26" i="101"/>
  <c r="F26" i="102" s="1"/>
  <c r="J26" i="101"/>
  <c r="J26" i="102" s="1"/>
  <c r="AC27" i="101"/>
  <c r="AC27" i="102" s="1"/>
  <c r="F28" i="101"/>
  <c r="F28" i="102" s="1"/>
  <c r="F29" i="101"/>
  <c r="Q29" i="101"/>
  <c r="V29" i="101"/>
  <c r="V29" i="102" s="1"/>
  <c r="AI29" i="101"/>
  <c r="F30" i="101"/>
  <c r="F30" i="102" s="1"/>
  <c r="AE37" i="101"/>
  <c r="AG37" i="101"/>
  <c r="AI37" i="101"/>
  <c r="AE38" i="101"/>
  <c r="AE38" i="102" s="1"/>
  <c r="AG38" i="101"/>
  <c r="AG38" i="102" s="1"/>
  <c r="AI38" i="101"/>
  <c r="AI38" i="102" s="1"/>
  <c r="E39" i="101"/>
  <c r="E47" i="101" s="1"/>
  <c r="E47" i="102" s="1"/>
  <c r="AE39" i="101"/>
  <c r="AE39" i="102" s="1"/>
  <c r="AE40" i="101"/>
  <c r="AG40" i="101"/>
  <c r="AI40" i="101"/>
  <c r="AI40" i="102" s="1"/>
  <c r="E41" i="101"/>
  <c r="E41" i="102" s="1"/>
  <c r="AE41" i="101"/>
  <c r="AE41" i="102" s="1"/>
  <c r="AG41" i="101"/>
  <c r="AG41" i="102" s="1"/>
  <c r="AI41" i="101"/>
  <c r="AI41" i="102" s="1"/>
  <c r="AE42" i="101"/>
  <c r="AE42" i="102" s="1"/>
  <c r="AG42" i="101"/>
  <c r="AG42" i="102" s="1"/>
  <c r="AE43" i="101"/>
  <c r="AG43" i="101"/>
  <c r="AI43" i="101"/>
  <c r="AI43" i="102" s="1"/>
  <c r="I44" i="101"/>
  <c r="I44" i="102" s="1"/>
  <c r="AE44" i="101"/>
  <c r="AE44" i="102" s="1"/>
  <c r="AG44" i="101"/>
  <c r="AG44" i="102" s="1"/>
  <c r="AI44" i="101"/>
  <c r="AI44" i="102" s="1"/>
  <c r="AE45" i="101"/>
  <c r="AE46" i="101"/>
  <c r="AG46" i="101"/>
  <c r="AG46" i="102" s="1"/>
  <c r="AI46" i="101"/>
  <c r="C47" i="101"/>
  <c r="G47" i="101"/>
  <c r="K47" i="101"/>
  <c r="M47" i="101"/>
  <c r="M47" i="102" s="1"/>
  <c r="O47" i="101"/>
  <c r="Q47" i="101"/>
  <c r="S47" i="101"/>
  <c r="S47" i="102" s="1"/>
  <c r="U47" i="101"/>
  <c r="U47" i="102" s="1"/>
  <c r="W47" i="101"/>
  <c r="Y48" i="101" s="1"/>
  <c r="Y48" i="102" s="1"/>
  <c r="Y47" i="101"/>
  <c r="Y47" i="102" s="1"/>
  <c r="AA47" i="101"/>
  <c r="AA48" i="101" s="1"/>
  <c r="AA48" i="102" s="1"/>
  <c r="AC47" i="101"/>
  <c r="K48" i="101"/>
  <c r="M48" i="101"/>
  <c r="M48" i="102" s="1"/>
  <c r="O48" i="101"/>
  <c r="Q48" i="101"/>
  <c r="AE4" i="100"/>
  <c r="AE14" i="100" s="1"/>
  <c r="AG4" i="100"/>
  <c r="AG4" i="102" s="1"/>
  <c r="AI4" i="100"/>
  <c r="AE5" i="100"/>
  <c r="AI5" i="100" s="1"/>
  <c r="AG5" i="100"/>
  <c r="AG5" i="102" s="1"/>
  <c r="G6" i="100"/>
  <c r="AE6" i="100" s="1"/>
  <c r="AI6" i="100" s="1"/>
  <c r="AG6" i="100"/>
  <c r="AE7" i="100"/>
  <c r="AG7" i="100"/>
  <c r="AG7" i="102" s="1"/>
  <c r="AI7" i="100"/>
  <c r="AE8" i="100"/>
  <c r="AI8" i="100" s="1"/>
  <c r="AG8" i="100"/>
  <c r="AG8" i="102" s="1"/>
  <c r="AE9" i="100"/>
  <c r="AI9" i="100" s="1"/>
  <c r="AG9" i="100"/>
  <c r="AE10" i="100"/>
  <c r="AG10" i="100"/>
  <c r="AI10" i="100"/>
  <c r="AE11" i="100"/>
  <c r="AE11" i="102" s="1"/>
  <c r="AG11" i="100"/>
  <c r="AG11" i="102" s="1"/>
  <c r="AI11" i="100"/>
  <c r="AE12" i="100"/>
  <c r="AG12" i="100"/>
  <c r="AI12" i="100" s="1"/>
  <c r="AE13" i="100"/>
  <c r="AG13" i="100"/>
  <c r="AI13" i="100"/>
  <c r="C14" i="100"/>
  <c r="C15" i="100" s="1"/>
  <c r="E14" i="100"/>
  <c r="G14" i="100"/>
  <c r="G15" i="100" s="1"/>
  <c r="I14" i="100"/>
  <c r="I14" i="102" s="1"/>
  <c r="K14" i="100"/>
  <c r="M14" i="100"/>
  <c r="O14" i="100"/>
  <c r="Q15" i="100" s="1"/>
  <c r="Q14" i="100"/>
  <c r="S14" i="100"/>
  <c r="U14" i="100"/>
  <c r="W14" i="100"/>
  <c r="W15" i="100" s="1"/>
  <c r="Y14" i="100"/>
  <c r="AA14" i="100"/>
  <c r="AA15" i="100" s="1"/>
  <c r="AC14" i="100"/>
  <c r="AC14" i="102" s="1"/>
  <c r="K15" i="100"/>
  <c r="M15" i="100"/>
  <c r="O15" i="100"/>
  <c r="S15" i="100"/>
  <c r="U15" i="100"/>
  <c r="U17" i="100"/>
  <c r="Q23" i="100"/>
  <c r="Q24" i="100"/>
  <c r="F26" i="100"/>
  <c r="J26" i="100"/>
  <c r="AC27" i="100"/>
  <c r="F28" i="100"/>
  <c r="F29" i="100"/>
  <c r="AI29" i="100" s="1"/>
  <c r="Q29" i="100"/>
  <c r="V29" i="100"/>
  <c r="F30" i="100"/>
  <c r="AC30" i="100"/>
  <c r="AE37" i="100"/>
  <c r="AE47" i="100" s="1"/>
  <c r="AI47" i="100" s="1"/>
  <c r="AG37" i="100"/>
  <c r="AE38" i="100"/>
  <c r="AI38" i="100" s="1"/>
  <c r="AG38" i="100"/>
  <c r="AE39" i="100"/>
  <c r="AG39" i="100"/>
  <c r="AI39" i="100"/>
  <c r="AE40" i="100"/>
  <c r="AI40" i="100" s="1"/>
  <c r="AG40" i="100"/>
  <c r="AG47" i="100" s="1"/>
  <c r="AE41" i="100"/>
  <c r="AI41" i="100" s="1"/>
  <c r="AG41" i="100"/>
  <c r="AE42" i="100"/>
  <c r="AG42" i="100"/>
  <c r="AI42" i="100"/>
  <c r="AE43" i="100"/>
  <c r="AE43" i="102" s="1"/>
  <c r="AG43" i="100"/>
  <c r="AG43" i="102" s="1"/>
  <c r="AI43" i="100"/>
  <c r="I44" i="100"/>
  <c r="I47" i="100" s="1"/>
  <c r="AE44" i="100"/>
  <c r="AI44" i="100" s="1"/>
  <c r="AG44" i="100"/>
  <c r="I45" i="100"/>
  <c r="AE45" i="100"/>
  <c r="AG45" i="100"/>
  <c r="AI45" i="100"/>
  <c r="AE46" i="100"/>
  <c r="AI46" i="100" s="1"/>
  <c r="AG46" i="100"/>
  <c r="C47" i="100"/>
  <c r="E47" i="100"/>
  <c r="G47" i="100"/>
  <c r="K47" i="100"/>
  <c r="M48" i="100" s="1"/>
  <c r="M47" i="100"/>
  <c r="K48" i="100" s="1"/>
  <c r="O47" i="100"/>
  <c r="O48" i="100" s="1"/>
  <c r="O48" i="102" s="1"/>
  <c r="Q47" i="100"/>
  <c r="Q47" i="102" s="1"/>
  <c r="S47" i="100"/>
  <c r="U48" i="100" s="1"/>
  <c r="U47" i="100"/>
  <c r="W47" i="100"/>
  <c r="Y47" i="100"/>
  <c r="AA47" i="100"/>
  <c r="AC47" i="100"/>
  <c r="C48" i="100"/>
  <c r="C50" i="100" s="1"/>
  <c r="E48" i="100"/>
  <c r="W48" i="100"/>
  <c r="Y48" i="100"/>
  <c r="AA48" i="100"/>
  <c r="AC48" i="100"/>
  <c r="AE29" i="100" s="1"/>
  <c r="L21" i="97" l="1"/>
  <c r="F28" i="97"/>
  <c r="H28" i="97" s="1"/>
  <c r="H12" i="97" s="1"/>
  <c r="K46" i="97"/>
  <c r="H13" i="97"/>
  <c r="G46" i="97"/>
  <c r="U17" i="101"/>
  <c r="U15" i="102"/>
  <c r="AI14" i="101"/>
  <c r="AE14" i="102"/>
  <c r="J25" i="100"/>
  <c r="Q25" i="100"/>
  <c r="Q26" i="100" s="1"/>
  <c r="U50" i="100"/>
  <c r="J28" i="100" s="1"/>
  <c r="E15" i="102"/>
  <c r="AI8" i="102"/>
  <c r="K48" i="102"/>
  <c r="C17" i="100"/>
  <c r="C52" i="100" s="1"/>
  <c r="AA15" i="102"/>
  <c r="U52" i="100"/>
  <c r="C48" i="101"/>
  <c r="AI12" i="102"/>
  <c r="AE6" i="102"/>
  <c r="G48" i="100"/>
  <c r="AI48" i="100" s="1"/>
  <c r="I48" i="100"/>
  <c r="AI46" i="102"/>
  <c r="W15" i="102"/>
  <c r="AI9" i="102"/>
  <c r="S48" i="101"/>
  <c r="S48" i="102" s="1"/>
  <c r="AI42" i="101"/>
  <c r="AI42" i="102" s="1"/>
  <c r="AC30" i="101"/>
  <c r="C17" i="101"/>
  <c r="AE46" i="102"/>
  <c r="AG40" i="102"/>
  <c r="AG6" i="102"/>
  <c r="AC15" i="100"/>
  <c r="AC17" i="100" s="1"/>
  <c r="AE47" i="101"/>
  <c r="S14" i="102"/>
  <c r="AC48" i="101"/>
  <c r="AI37" i="100"/>
  <c r="AI37" i="102" s="1"/>
  <c r="AG14" i="100"/>
  <c r="AG14" i="102" s="1"/>
  <c r="AG39" i="101"/>
  <c r="AI7" i="101"/>
  <c r="AI7" i="102" s="1"/>
  <c r="AI4" i="101"/>
  <c r="AI4" i="102" s="1"/>
  <c r="O47" i="102"/>
  <c r="AE40" i="102"/>
  <c r="E39" i="102"/>
  <c r="I45" i="101"/>
  <c r="I47" i="101" s="1"/>
  <c r="AC15" i="101"/>
  <c r="I15" i="101"/>
  <c r="I15" i="102" s="1"/>
  <c r="AI10" i="101"/>
  <c r="AI10" i="102" s="1"/>
  <c r="AE37" i="102"/>
  <c r="AA47" i="102"/>
  <c r="G47" i="102"/>
  <c r="AE4" i="102"/>
  <c r="S48" i="100"/>
  <c r="S15" i="101"/>
  <c r="S15" i="102" s="1"/>
  <c r="W47" i="102"/>
  <c r="C47" i="102"/>
  <c r="AE45" i="102"/>
  <c r="AE8" i="102"/>
  <c r="I15" i="100"/>
  <c r="AC50" i="100"/>
  <c r="Q48" i="100"/>
  <c r="Q48" i="102" s="1"/>
  <c r="E48" i="101"/>
  <c r="E48" i="102" s="1"/>
  <c r="Y15" i="100"/>
  <c r="Y15" i="102" s="1"/>
  <c r="E15" i="100"/>
  <c r="AI15" i="100" s="1"/>
  <c r="W48" i="101"/>
  <c r="W48" i="102" s="1"/>
  <c r="Q15" i="101"/>
  <c r="Q15" i="102" s="1"/>
  <c r="AI5" i="101"/>
  <c r="AI5" i="102" s="1"/>
  <c r="U48" i="101"/>
  <c r="H14" i="97" l="1"/>
  <c r="H46" i="97"/>
  <c r="L46" i="97" s="1"/>
  <c r="Q46" i="97" s="1"/>
  <c r="L28" i="97"/>
  <c r="Q28" i="97" s="1"/>
  <c r="Q28" i="103"/>
  <c r="I47" i="102"/>
  <c r="G48" i="101"/>
  <c r="G48" i="102" s="1"/>
  <c r="I48" i="101"/>
  <c r="I48" i="102" s="1"/>
  <c r="AI15" i="101"/>
  <c r="AI15" i="102" s="1"/>
  <c r="AI48" i="101"/>
  <c r="AI48" i="102" s="1"/>
  <c r="C50" i="101"/>
  <c r="C52" i="101" s="1"/>
  <c r="C48" i="102"/>
  <c r="V28" i="100"/>
  <c r="AE28" i="100" s="1"/>
  <c r="V26" i="100"/>
  <c r="Q27" i="100"/>
  <c r="Q30" i="100"/>
  <c r="AE29" i="101"/>
  <c r="AC48" i="102"/>
  <c r="AC50" i="101"/>
  <c r="AC15" i="102"/>
  <c r="AC17" i="101"/>
  <c r="AC52" i="101" s="1"/>
  <c r="AI14" i="100"/>
  <c r="AI14" i="102" s="1"/>
  <c r="AI26" i="100"/>
  <c r="AG39" i="102"/>
  <c r="AI39" i="101"/>
  <c r="AI39" i="102" s="1"/>
  <c r="I45" i="102"/>
  <c r="AG45" i="101"/>
  <c r="Q25" i="101"/>
  <c r="Q25" i="102" s="1"/>
  <c r="U50" i="101"/>
  <c r="J28" i="101" s="1"/>
  <c r="U48" i="102"/>
  <c r="J25" i="101"/>
  <c r="J25" i="102" s="1"/>
  <c r="AE47" i="102"/>
  <c r="Q24" i="101"/>
  <c r="AC52" i="100"/>
  <c r="AI28" i="100" l="1"/>
  <c r="J28" i="102"/>
  <c r="V28" i="101"/>
  <c r="U52" i="101"/>
  <c r="AG45" i="102"/>
  <c r="AI45" i="101"/>
  <c r="AI45" i="102" s="1"/>
  <c r="AG47" i="101"/>
  <c r="Q26" i="101"/>
  <c r="Q24" i="102"/>
  <c r="V30" i="100"/>
  <c r="AE26" i="100"/>
  <c r="P47" i="99"/>
  <c r="P27" i="99"/>
  <c r="J47" i="99"/>
  <c r="K32" i="99"/>
  <c r="K31" i="99"/>
  <c r="K30" i="99"/>
  <c r="K29" i="99"/>
  <c r="J27" i="99"/>
  <c r="K32" i="98"/>
  <c r="K31" i="98"/>
  <c r="K30" i="98"/>
  <c r="K29" i="98"/>
  <c r="P48" i="98"/>
  <c r="J27" i="98"/>
  <c r="G32" i="97"/>
  <c r="G31" i="97"/>
  <c r="G30" i="97"/>
  <c r="G29" i="97"/>
  <c r="F45" i="97"/>
  <c r="G45" i="97" s="1"/>
  <c r="F44" i="97"/>
  <c r="F43" i="97"/>
  <c r="F42" i="97"/>
  <c r="F41" i="97"/>
  <c r="F40" i="97"/>
  <c r="F39" i="97"/>
  <c r="F38" i="97"/>
  <c r="F37" i="97"/>
  <c r="F36" i="97"/>
  <c r="F35" i="97"/>
  <c r="F34" i="97"/>
  <c r="F33" i="97"/>
  <c r="F32" i="97"/>
  <c r="F31" i="97"/>
  <c r="F30" i="97"/>
  <c r="F29" i="97"/>
  <c r="K48" i="97"/>
  <c r="C27" i="97"/>
  <c r="C48" i="97" s="1"/>
  <c r="J27" i="97"/>
  <c r="J47" i="97" s="1"/>
  <c r="J47" i="96"/>
  <c r="P48" i="96"/>
  <c r="H31" i="96"/>
  <c r="H30" i="96"/>
  <c r="H29" i="96"/>
  <c r="K48" i="96"/>
  <c r="J27" i="94"/>
  <c r="H32" i="94"/>
  <c r="H29" i="94"/>
  <c r="K27" i="94"/>
  <c r="J47" i="94"/>
  <c r="L45" i="99" l="1"/>
  <c r="Q45" i="99" s="1"/>
  <c r="G27" i="97"/>
  <c r="L48" i="103"/>
  <c r="L41" i="98"/>
  <c r="Q41" i="98" s="1"/>
  <c r="J27" i="96"/>
  <c r="L34" i="96"/>
  <c r="Q34" i="96" s="1"/>
  <c r="L44" i="96"/>
  <c r="Q44" i="96" s="1"/>
  <c r="P48" i="99"/>
  <c r="Q27" i="101"/>
  <c r="Q26" i="102"/>
  <c r="Q30" i="101"/>
  <c r="Q30" i="102" s="1"/>
  <c r="V26" i="101"/>
  <c r="AI26" i="101"/>
  <c r="AG47" i="102"/>
  <c r="AI47" i="101"/>
  <c r="AI47" i="102" s="1"/>
  <c r="V28" i="102"/>
  <c r="AE28" i="101"/>
  <c r="AI28" i="101"/>
  <c r="L37" i="99"/>
  <c r="Q37" i="99" s="1"/>
  <c r="L36" i="97"/>
  <c r="Q36" i="97" s="1"/>
  <c r="L33" i="99"/>
  <c r="Q33" i="99" s="1"/>
  <c r="L43" i="99"/>
  <c r="Q43" i="99" s="1"/>
  <c r="L29" i="97"/>
  <c r="Q29" i="97" s="1"/>
  <c r="L33" i="98"/>
  <c r="Q33" i="98" s="1"/>
  <c r="L43" i="98"/>
  <c r="Q43" i="98" s="1"/>
  <c r="L38" i="96"/>
  <c r="Q38" i="96" s="1"/>
  <c r="L29" i="98"/>
  <c r="Q29" i="98" s="1"/>
  <c r="L34" i="98"/>
  <c r="Q34" i="98" s="1"/>
  <c r="L39" i="98"/>
  <c r="Q39" i="98" s="1"/>
  <c r="L44" i="98"/>
  <c r="Q44" i="98" s="1"/>
  <c r="L41" i="99"/>
  <c r="Q41" i="99" s="1"/>
  <c r="L33" i="97"/>
  <c r="Q33" i="97" s="1"/>
  <c r="L40" i="99"/>
  <c r="Q40" i="99" s="1"/>
  <c r="L40" i="96"/>
  <c r="Q40" i="96" s="1"/>
  <c r="L35" i="97"/>
  <c r="Q35" i="97" s="1"/>
  <c r="L40" i="97"/>
  <c r="Q40" i="97" s="1"/>
  <c r="L35" i="98"/>
  <c r="Q35" i="98" s="1"/>
  <c r="L36" i="99"/>
  <c r="Q36" i="99" s="1"/>
  <c r="J48" i="99"/>
  <c r="L32" i="98"/>
  <c r="Q32" i="98" s="1"/>
  <c r="L42" i="98"/>
  <c r="Q42" i="98" s="1"/>
  <c r="L37" i="97"/>
  <c r="Q37" i="97" s="1"/>
  <c r="L42" i="97"/>
  <c r="Q42" i="97" s="1"/>
  <c r="L36" i="98"/>
  <c r="Q36" i="98" s="1"/>
  <c r="L45" i="98"/>
  <c r="Q45" i="98" s="1"/>
  <c r="L32" i="99"/>
  <c r="Q32" i="99" s="1"/>
  <c r="L38" i="97"/>
  <c r="Q38" i="97" s="1"/>
  <c r="L43" i="97"/>
  <c r="Q43" i="97" s="1"/>
  <c r="L37" i="98"/>
  <c r="Q37" i="98" s="1"/>
  <c r="L29" i="99"/>
  <c r="Q29" i="99" s="1"/>
  <c r="L34" i="97"/>
  <c r="Q34" i="97" s="1"/>
  <c r="L39" i="97"/>
  <c r="Q39" i="97" s="1"/>
  <c r="L44" i="97"/>
  <c r="Q44" i="97" s="1"/>
  <c r="L38" i="98"/>
  <c r="Q38" i="98" s="1"/>
  <c r="L41" i="96"/>
  <c r="Q41" i="96" s="1"/>
  <c r="L31" i="99"/>
  <c r="Q31" i="99" s="1"/>
  <c r="G27" i="99"/>
  <c r="G48" i="99" s="1"/>
  <c r="L39" i="99"/>
  <c r="Q39" i="99" s="1"/>
  <c r="K27" i="98"/>
  <c r="K48" i="98" s="1"/>
  <c r="L47" i="96"/>
  <c r="Q47" i="96" s="1"/>
  <c r="L45" i="97"/>
  <c r="Q45" i="97" s="1"/>
  <c r="L44" i="94"/>
  <c r="Q44" i="94" s="1"/>
  <c r="L42" i="96"/>
  <c r="Q42" i="96" s="1"/>
  <c r="L41" i="97"/>
  <c r="Q41" i="97" s="1"/>
  <c r="L40" i="98"/>
  <c r="Q40" i="98" s="1"/>
  <c r="L35" i="99"/>
  <c r="Q35" i="99" s="1"/>
  <c r="L44" i="99"/>
  <c r="Q44" i="99" s="1"/>
  <c r="L29" i="96"/>
  <c r="L36" i="96"/>
  <c r="Q36" i="96" s="1"/>
  <c r="L31" i="98"/>
  <c r="Q31" i="98" s="1"/>
  <c r="L30" i="99"/>
  <c r="Q30" i="99" s="1"/>
  <c r="L34" i="99"/>
  <c r="Q34" i="99" s="1"/>
  <c r="L38" i="99"/>
  <c r="Q38" i="99" s="1"/>
  <c r="L42" i="99"/>
  <c r="Q42" i="99" s="1"/>
  <c r="L37" i="96"/>
  <c r="Q37" i="96" s="1"/>
  <c r="L33" i="96"/>
  <c r="Q33" i="96" s="1"/>
  <c r="L43" i="96"/>
  <c r="Q43" i="96" s="1"/>
  <c r="L31" i="96"/>
  <c r="Q31" i="96" s="1"/>
  <c r="G48" i="97"/>
  <c r="H32" i="96"/>
  <c r="L32" i="96" s="1"/>
  <c r="Q32" i="96" s="1"/>
  <c r="F48" i="96"/>
  <c r="L39" i="96"/>
  <c r="Q39" i="96" s="1"/>
  <c r="K47" i="99"/>
  <c r="L47" i="99" s="1"/>
  <c r="Q47" i="99" s="1"/>
  <c r="G27" i="96"/>
  <c r="G48" i="96" s="1"/>
  <c r="H27" i="98"/>
  <c r="H48" i="98" s="1"/>
  <c r="L35" i="96"/>
  <c r="Q35" i="96" s="1"/>
  <c r="L45" i="96"/>
  <c r="Q45" i="96" s="1"/>
  <c r="L30" i="98"/>
  <c r="Q30" i="98" s="1"/>
  <c r="G27" i="98"/>
  <c r="G48" i="98" s="1"/>
  <c r="H27" i="99"/>
  <c r="H48" i="99" s="1"/>
  <c r="L32" i="94"/>
  <c r="Q32" i="94" s="1"/>
  <c r="L34" i="94"/>
  <c r="Q34" i="94" s="1"/>
  <c r="L45" i="94"/>
  <c r="Q45" i="94" s="1"/>
  <c r="L37" i="94"/>
  <c r="Q37" i="94" s="1"/>
  <c r="J48" i="94"/>
  <c r="L29" i="94"/>
  <c r="J47" i="98"/>
  <c r="L47" i="98" s="1"/>
  <c r="Q47" i="98" s="1"/>
  <c r="D48" i="97"/>
  <c r="F47" i="97"/>
  <c r="L47" i="97" s="1"/>
  <c r="Q47" i="97" s="1"/>
  <c r="L31" i="97"/>
  <c r="Q31" i="97" s="1"/>
  <c r="L32" i="97"/>
  <c r="Q32" i="97" s="1"/>
  <c r="F27" i="97"/>
  <c r="L30" i="96"/>
  <c r="Q30" i="96" s="1"/>
  <c r="F48" i="94"/>
  <c r="L33" i="94"/>
  <c r="Q33" i="94" s="1"/>
  <c r="L43" i="94"/>
  <c r="Q43" i="94" s="1"/>
  <c r="H30" i="94"/>
  <c r="L30" i="94" s="1"/>
  <c r="Q30" i="94" s="1"/>
  <c r="L38" i="94"/>
  <c r="Q38" i="94" s="1"/>
  <c r="L39" i="94"/>
  <c r="Q39" i="94" s="1"/>
  <c r="L40" i="94"/>
  <c r="Q40" i="94" s="1"/>
  <c r="L35" i="94"/>
  <c r="Q35" i="94" s="1"/>
  <c r="L42" i="94"/>
  <c r="Q42" i="94" s="1"/>
  <c r="H31" i="94"/>
  <c r="L31" i="94" s="1"/>
  <c r="Q31" i="94" s="1"/>
  <c r="L41" i="94"/>
  <c r="Q41" i="94" s="1"/>
  <c r="L36" i="94"/>
  <c r="Q36" i="94" s="1"/>
  <c r="P48" i="94"/>
  <c r="K48" i="94"/>
  <c r="F11" i="84"/>
  <c r="F12" i="84"/>
  <c r="F13" i="84"/>
  <c r="F14" i="84"/>
  <c r="F15" i="84"/>
  <c r="F16" i="84"/>
  <c r="F17" i="84"/>
  <c r="F18" i="84"/>
  <c r="F19" i="84"/>
  <c r="F20" i="84"/>
  <c r="F21" i="84"/>
  <c r="F22" i="84"/>
  <c r="F23" i="84"/>
  <c r="F24" i="84"/>
  <c r="F25" i="84"/>
  <c r="G11" i="84" l="1"/>
  <c r="H11" i="84" s="1"/>
  <c r="Q48" i="103"/>
  <c r="Q4" i="103" s="1"/>
  <c r="H27" i="96"/>
  <c r="H48" i="96" s="1"/>
  <c r="Q29" i="96"/>
  <c r="J48" i="96"/>
  <c r="V26" i="102"/>
  <c r="V30" i="101"/>
  <c r="V30" i="102" s="1"/>
  <c r="AE26" i="101"/>
  <c r="Q27" i="102"/>
  <c r="K27" i="99"/>
  <c r="K48" i="99" s="1"/>
  <c r="F48" i="99"/>
  <c r="F48" i="98"/>
  <c r="L27" i="98"/>
  <c r="Q27" i="98" s="1"/>
  <c r="J48" i="98"/>
  <c r="L27" i="97"/>
  <c r="Q27" i="97" s="1"/>
  <c r="F48" i="97"/>
  <c r="H48" i="97"/>
  <c r="L30" i="97"/>
  <c r="Q30" i="97" s="1"/>
  <c r="H27" i="94"/>
  <c r="L47" i="94"/>
  <c r="Q47" i="94" s="1"/>
  <c r="G23" i="84"/>
  <c r="H23" i="84" s="1"/>
  <c r="G22" i="84"/>
  <c r="H22" i="84" s="1"/>
  <c r="G20" i="84"/>
  <c r="H20" i="84" s="1"/>
  <c r="G12" i="84"/>
  <c r="H12" i="84" s="1"/>
  <c r="G14" i="84"/>
  <c r="H14" i="84" s="1"/>
  <c r="G19" i="84"/>
  <c r="H19" i="84" s="1"/>
  <c r="G15" i="84"/>
  <c r="H15" i="84" s="1"/>
  <c r="G18" i="84"/>
  <c r="H18" i="84" s="1"/>
  <c r="G16" i="84"/>
  <c r="H16" i="84" s="1"/>
  <c r="G17" i="84"/>
  <c r="H17" i="84" s="1"/>
  <c r="G13" i="84"/>
  <c r="H13" i="84" s="1"/>
  <c r="G24" i="84"/>
  <c r="H24" i="84" s="1"/>
  <c r="G21" i="84"/>
  <c r="H21" i="84" s="1"/>
  <c r="G25" i="84"/>
  <c r="H25" i="84" s="1"/>
  <c r="G26" i="84" l="1"/>
  <c r="Q5" i="103"/>
  <c r="L27" i="96"/>
  <c r="L27" i="99"/>
  <c r="Q27" i="99" s="1"/>
  <c r="L48" i="98"/>
  <c r="Q48" i="97"/>
  <c r="Q5" i="97" s="1"/>
  <c r="J48" i="97"/>
  <c r="L48" i="97"/>
  <c r="H48" i="94"/>
  <c r="L48" i="99" l="1"/>
  <c r="Q4" i="97"/>
  <c r="Q27" i="96"/>
  <c r="Q48" i="96" s="1"/>
  <c r="L48" i="96"/>
  <c r="Q48" i="99"/>
  <c r="Q48" i="98"/>
  <c r="G27" i="94"/>
  <c r="L27" i="94" s="1"/>
  <c r="Q27" i="94" s="1"/>
  <c r="Q5" i="99" l="1"/>
  <c r="Q4" i="99"/>
  <c r="Q5" i="98"/>
  <c r="Q4" i="98"/>
  <c r="Q5" i="96"/>
  <c r="Q4" i="96"/>
  <c r="Q29" i="94"/>
  <c r="L48" i="94"/>
  <c r="G48" i="94"/>
  <c r="Q48" i="94" l="1"/>
  <c r="Q5" i="94" s="1"/>
  <c r="Q4" i="94" l="1"/>
</calcChain>
</file>

<file path=xl/sharedStrings.xml><?xml version="1.0" encoding="utf-8"?>
<sst xmlns="http://schemas.openxmlformats.org/spreadsheetml/2006/main" count="2563" uniqueCount="475">
  <si>
    <t xml:space="preserve"> </t>
  </si>
  <si>
    <t>A-C</t>
  </si>
  <si>
    <t>SHORT-TERM INVESTMENTS</t>
  </si>
  <si>
    <t>INVENTORIES</t>
  </si>
  <si>
    <t>A-N</t>
  </si>
  <si>
    <t>PROPERTY AND EQUIPMENT, NET</t>
  </si>
  <si>
    <t>OTHER ASSETS</t>
  </si>
  <si>
    <t>L-C</t>
  </si>
  <si>
    <t>L-N</t>
  </si>
  <si>
    <t>N-A</t>
  </si>
  <si>
    <t xml:space="preserve">FY-2017 </t>
  </si>
  <si>
    <t xml:space="preserve">BALANCE </t>
  </si>
  <si>
    <t xml:space="preserve">SHEET </t>
  </si>
  <si>
    <t xml:space="preserve">FY-2018 </t>
  </si>
  <si>
    <t>CASH AND CASH EQUIVALENTS</t>
  </si>
  <si>
    <t xml:space="preserve">ACCRUALS </t>
  </si>
  <si>
    <t>GAIN FROM PENSION CURTAILMENT</t>
  </si>
  <si>
    <t>OTH</t>
  </si>
  <si>
    <t>CONTRIBUTIONS</t>
  </si>
  <si>
    <t>EXP</t>
  </si>
  <si>
    <t>REV</t>
  </si>
  <si>
    <t>JOINT VENTURES - INVESTMENTS</t>
  </si>
  <si>
    <t>---</t>
  </si>
  <si>
    <t>OPERATING REVENUE, NET</t>
  </si>
  <si>
    <t>NET ASSETS</t>
  </si>
  <si>
    <t>EXPENSE - SALARIES AND BENEFITS</t>
  </si>
  <si>
    <t>EXPENSE - MEDICAL SUPPLIES</t>
  </si>
  <si>
    <t>EXPENSE - PURCHASED SERVICES</t>
  </si>
  <si>
    <t>EXPENSE - UTILITIES AND LEASES</t>
  </si>
  <si>
    <t>EXPENSE - INSURANCE</t>
  </si>
  <si>
    <t>EXPENSE - PROFESSIONAL FEES</t>
  </si>
  <si>
    <t>EXPENSE - OTHER</t>
  </si>
  <si>
    <t>NON-OP INCOME INVESTMENT RETURN</t>
  </si>
  <si>
    <t>NON-OPERATING INCOME - OTHER</t>
  </si>
  <si>
    <t>EXPENSE - DEPRECIATION &amp; AMORTIZATION</t>
  </si>
  <si>
    <t>EXPENSE - INTEREST</t>
  </si>
  <si>
    <t>PREPAID EXPENSES AND OTHER ASSETS</t>
  </si>
  <si>
    <t>TAMPA GENERAL HOSPITAL (TGH)</t>
  </si>
  <si>
    <t xml:space="preserve">AUDITED </t>
  </si>
  <si>
    <t xml:space="preserve">INCOME </t>
  </si>
  <si>
    <t xml:space="preserve">STATEMENT </t>
  </si>
  <si>
    <t>R</t>
  </si>
  <si>
    <t>O</t>
  </si>
  <si>
    <t>W</t>
  </si>
  <si>
    <t>B</t>
  </si>
  <si>
    <t>D</t>
  </si>
  <si>
    <t>E</t>
  </si>
  <si>
    <t>F</t>
  </si>
  <si>
    <t>G</t>
  </si>
  <si>
    <t>C</t>
  </si>
  <si>
    <t>AUDITED FINANCIAL STATEMENTS FY-2018 (AFS)</t>
  </si>
  <si>
    <t>H</t>
  </si>
  <si>
    <t>NET ASSETS RELEASED FROM RESTRICTION - PP&amp;E</t>
  </si>
  <si>
    <t>NET ASSETS RELEASED FROM RESTRICTION - OPS</t>
  </si>
  <si>
    <t>BENEFICIAL INTEREST NET ASSETS TGH FOUNDATION</t>
  </si>
  <si>
    <t xml:space="preserve">CLEAR </t>
  </si>
  <si>
    <t>TOTAL</t>
  </si>
  <si>
    <t>2023</t>
  </si>
  <si>
    <t>2022</t>
  </si>
  <si>
    <t>2021</t>
  </si>
  <si>
    <t>2020</t>
  </si>
  <si>
    <t>2019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</si>
  <si>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</si>
  <si>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</si>
  <si>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</si>
  <si>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</si>
  <si>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</si>
  <si>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</si>
  <si>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</si>
  <si>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</si>
  <si>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</si>
  <si>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</si>
  <si>
    <t>FY</t>
  </si>
  <si>
    <t>AE &gt;                          REPORTED &gt;                          WITH &gt;                          AP &gt;</t>
  </si>
  <si>
    <t xml:space="preserve">PAYOR STLM </t>
  </si>
  <si>
    <t xml:space="preserve">PAYABLE </t>
  </si>
  <si>
    <t xml:space="preserve">EXPENSES </t>
  </si>
  <si>
    <t xml:space="preserve">RECEIVABLE) </t>
  </si>
  <si>
    <t xml:space="preserve">THIRD-PARTY </t>
  </si>
  <si>
    <t xml:space="preserve">ACCOUNTS </t>
  </si>
  <si>
    <t xml:space="preserve">ACCRUED </t>
  </si>
  <si>
    <t xml:space="preserve">(ACCOUNTS </t>
  </si>
  <si>
    <t xml:space="preserve">ESTIMATED </t>
  </si>
  <si>
    <t xml:space="preserve">AP = </t>
  </si>
  <si>
    <t xml:space="preserve">AE = </t>
  </si>
  <si>
    <t xml:space="preserve">PATIENT AR </t>
  </si>
  <si>
    <t>A</t>
  </si>
  <si>
    <t>19XX</t>
  </si>
  <si>
    <t>IMPORTANT:  WHAT IS THE OVERALL FY-TO-FY NET CHANGE IN ALL ACCRUALS?</t>
  </si>
  <si>
    <t>ENTITIES INTENTIONALLY CONFUSE US WITH THEIR SLIGHTLY OFF CHANGE VALUES.</t>
  </si>
  <si>
    <t>EVEN OVER 50 YEARS, IT'S A FEW MILLION DOLLARS PER YEAR OF EMBEZZLEMENT.</t>
  </si>
  <si>
    <t xml:space="preserve">HAND </t>
  </si>
  <si>
    <t xml:space="preserve">KEYED </t>
  </si>
  <si>
    <t xml:space="preserve">ZERO </t>
  </si>
  <si>
    <t xml:space="preserve">PROOF </t>
  </si>
  <si>
    <t>J</t>
  </si>
  <si>
    <t>MINORITY INTEREST IN THE SURGERY CENTER</t>
  </si>
  <si>
    <t>PENSION-RELATED CHARGES OTHER THAN NET PPC</t>
  </si>
  <si>
    <t>ASSETS LIMITED AS TO USE - CURRENT</t>
  </si>
  <si>
    <t>LONG-TERM DEBT - CURRENT</t>
  </si>
  <si>
    <t>LONG-TERM DEBT - NONCURRENT</t>
  </si>
  <si>
    <t>OBLIGATIONS CAPITAL LEASES - CURRENT</t>
  </si>
  <si>
    <t>OBLIGATIONS CAPITAL LEASES - NONCURRENT</t>
  </si>
  <si>
    <t>OTHER LIABILITIES (NONCURRENT)</t>
  </si>
  <si>
    <t>ASSETS LIMITED AS TO USE - NONCURRENT</t>
  </si>
  <si>
    <t>AS OF 09/30/2023 - - - TGH HAD AROUND $130 MILLION IN "MISSING" CASH &gt;</t>
  </si>
  <si>
    <t>FY END VALUES FOR ALL 4 NON-CASH ACCRUALS (* -1)</t>
  </si>
  <si>
    <t xml:space="preserve">REVISED </t>
  </si>
  <si>
    <t xml:space="preserve">ADJUST FOR </t>
  </si>
  <si>
    <t xml:space="preserve">YEAR END </t>
  </si>
  <si>
    <t xml:space="preserve">OLD </t>
  </si>
  <si>
    <t>L</t>
  </si>
  <si>
    <t xml:space="preserve">VARIANCE </t>
  </si>
  <si>
    <t>PATIENT ACCOUNTS RECEIVABLE, NET (AR)</t>
  </si>
  <si>
    <t>ACCRUED EXPENSES (AE)</t>
  </si>
  <si>
    <t>ACCOUNTS PAYABLE (AP)</t>
  </si>
  <si>
    <t>ESTIMATED THIRD-PARTY PAYOR STLMNTS (EST3PPS)</t>
  </si>
  <si>
    <t xml:space="preserve">SMALL AP </t>
  </si>
  <si>
    <t xml:space="preserve">+ NON- </t>
  </si>
  <si>
    <t>K</t>
  </si>
  <si>
    <t xml:space="preserve">NEW </t>
  </si>
  <si>
    <t xml:space="preserve">BRAND </t>
  </si>
  <si>
    <t>TGH</t>
  </si>
  <si>
    <t>WANTS</t>
  </si>
  <si>
    <t>YOU</t>
  </si>
  <si>
    <t>TO</t>
  </si>
  <si>
    <t>THINK</t>
  </si>
  <si>
    <t>THIS</t>
  </si>
  <si>
    <t>IS</t>
  </si>
  <si>
    <t>SHOWS</t>
  </si>
  <si>
    <t>CASH</t>
  </si>
  <si>
    <t>BEING</t>
  </si>
  <si>
    <t>EMBEZZLED</t>
  </si>
  <si>
    <t>PER</t>
  </si>
  <si>
    <t>PROPER</t>
  </si>
  <si>
    <t>ACCOUNTING</t>
  </si>
  <si>
    <t>VERSION</t>
  </si>
  <si>
    <t>FAKE</t>
  </si>
  <si>
    <t>(CELL K27)</t>
  </si>
  <si>
    <t>MISSING</t>
  </si>
  <si>
    <t>(CELL L27)</t>
  </si>
  <si>
    <t>NOT USED</t>
  </si>
  <si>
    <t>CV</t>
  </si>
  <si>
    <t>SAME AS ABOVE &gt;</t>
  </si>
  <si>
    <t>SAME &gt;</t>
  </si>
  <si>
    <t>&lt; SAME AS ABOVE</t>
  </si>
  <si>
    <t>CHANGE VALUE = CV</t>
  </si>
  <si>
    <t>SUMMARY OF DEBITS &amp; CREDITS</t>
  </si>
  <si>
    <t>-</t>
  </si>
  <si>
    <t>CLOSE NET INCOME TO NET ASSETS</t>
  </si>
  <si>
    <t>CLOSE REVENUE, AND EXPENSE</t>
  </si>
  <si>
    <t>V</t>
  </si>
  <si>
    <t>&lt;</t>
  </si>
  <si>
    <t>?</t>
  </si>
  <si>
    <t>EXPENSE:  BOOK NEW ACCRUAL</t>
  </si>
  <si>
    <t>GIVE</t>
  </si>
  <si>
    <t>&lt;  &gt;</t>
  </si>
  <si>
    <t>EXPENSE:  PAID CASH</t>
  </si>
  <si>
    <t>U</t>
  </si>
  <si>
    <t>CASH SALES</t>
  </si>
  <si>
    <t>PAY OLD ACCRUALS TO BOTH I/S &amp; B/S</t>
  </si>
  <si>
    <t>END OF PREV FISCAL YEAR (FY)</t>
  </si>
  <si>
    <t>PROOF</t>
  </si>
  <si>
    <t>ASSETS</t>
  </si>
  <si>
    <t>INCOME</t>
  </si>
  <si>
    <t>EXPENSES</t>
  </si>
  <si>
    <t>REVENUES</t>
  </si>
  <si>
    <t>1 FY EXP</t>
  </si>
  <si>
    <t>CASH EQ</t>
  </si>
  <si>
    <t>ZERO</t>
  </si>
  <si>
    <t>NET</t>
  </si>
  <si>
    <t>ACCRUED</t>
  </si>
  <si>
    <t>ALL</t>
  </si>
  <si>
    <t>EMBEZZLE</t>
  </si>
  <si>
    <t>INC STMT</t>
  </si>
  <si>
    <t>CASH &amp;</t>
  </si>
  <si>
    <t>THIS IS FRAUD PER THE CPA FIRM</t>
  </si>
  <si>
    <r>
      <t xml:space="preserve">PAID ONLY </t>
    </r>
    <r>
      <rPr>
        <b/>
        <sz val="14"/>
        <color rgb="FF00B050"/>
        <rFont val="Courier New"/>
        <family val="1"/>
      </rPr>
      <t>$70 CASH</t>
    </r>
    <r>
      <rPr>
        <b/>
        <sz val="14"/>
        <rFont val="Courier New"/>
        <family val="1"/>
      </rPr>
      <t xml:space="preserve"> FOR </t>
    </r>
    <r>
      <rPr>
        <b/>
        <sz val="14"/>
        <color rgb="FFFF0000"/>
        <rFont val="Courier New"/>
        <family val="1"/>
      </rPr>
      <t>$75 EXPENSE - - - GIVE BACK</t>
    </r>
    <r>
      <rPr>
        <b/>
        <sz val="14"/>
        <rFont val="Courier New"/>
        <family val="1"/>
      </rPr>
      <t xml:space="preserve"> YEAR (</t>
    </r>
    <r>
      <rPr>
        <b/>
        <sz val="14"/>
        <color rgb="FFFF0000"/>
        <rFont val="Courier New"/>
        <family val="1"/>
      </rPr>
      <t>TGH</t>
    </r>
    <r>
      <rPr>
        <b/>
        <sz val="14"/>
        <rFont val="Courier New"/>
        <family val="1"/>
      </rPr>
      <t xml:space="preserve"> FY-2018)</t>
    </r>
  </si>
  <si>
    <r>
      <t xml:space="preserve">JUST LIKE IN </t>
    </r>
    <r>
      <rPr>
        <b/>
        <sz val="14"/>
        <color rgb="FFFF0000"/>
        <rFont val="Arial Narrow"/>
        <family val="2"/>
      </rPr>
      <t>REAL LIFE:</t>
    </r>
    <r>
      <rPr>
        <b/>
        <sz val="14"/>
        <color rgb="FF0000FF"/>
        <rFont val="Arial Narrow"/>
        <family val="2"/>
      </rPr>
      <t xml:space="preserve">  THIS </t>
    </r>
    <r>
      <rPr>
        <b/>
        <sz val="14"/>
        <color rgb="FFFF0000"/>
        <rFont val="Arial Narrow"/>
        <family val="2"/>
      </rPr>
      <t>^ SCF ^ REPORT ^</t>
    </r>
    <r>
      <rPr>
        <b/>
        <sz val="14"/>
        <color rgb="FF0000FF"/>
        <rFont val="Arial Narrow"/>
        <family val="2"/>
      </rPr>
      <t xml:space="preserve"> IS BASED ON THE </t>
    </r>
    <r>
      <rPr>
        <b/>
        <sz val="14"/>
        <color rgb="FFFF0000"/>
        <rFont val="Arial Narrow"/>
        <family val="2"/>
      </rPr>
      <t>FRAUD AREA</t>
    </r>
    <r>
      <rPr>
        <b/>
        <sz val="14"/>
        <color rgb="FF0000FF"/>
        <rFont val="Arial Narrow"/>
        <family val="2"/>
      </rPr>
      <t xml:space="preserve"> BELOW, </t>
    </r>
    <r>
      <rPr>
        <b/>
        <sz val="14"/>
        <color rgb="FFFF0000"/>
        <rFont val="Arial Narrow"/>
        <family val="2"/>
      </rPr>
      <t xml:space="preserve">NOT </t>
    </r>
    <r>
      <rPr>
        <b/>
        <sz val="14"/>
        <color rgb="FF0000FF"/>
        <rFont val="Arial Narrow"/>
        <family val="2"/>
      </rPr>
      <t>REAL LIFE</t>
    </r>
    <r>
      <rPr>
        <b/>
        <sz val="14"/>
        <color rgb="FFFF0000"/>
        <rFont val="Arial Narrow"/>
        <family val="2"/>
      </rPr>
      <t xml:space="preserve"> ABOVE</t>
    </r>
    <r>
      <rPr>
        <b/>
        <sz val="14"/>
        <color rgb="FF0000FF"/>
        <rFont val="Arial Narrow"/>
        <family val="2"/>
      </rPr>
      <t>.</t>
    </r>
  </si>
  <si>
    <r>
      <t xml:space="preserve">YEAR THAT </t>
    </r>
    <r>
      <rPr>
        <b/>
        <sz val="18"/>
        <color rgb="FFFF0000"/>
        <rFont val="Courier New"/>
        <family val="1"/>
      </rPr>
      <t xml:space="preserve">DECREASE   </t>
    </r>
    <r>
      <rPr>
        <b/>
        <sz val="18"/>
        <rFont val="Courier New"/>
        <family val="1"/>
      </rPr>
      <t xml:space="preserve">                FRAUD IS IDENTIFIED</t>
    </r>
  </si>
  <si>
    <t xml:space="preserve">LIFE-TIME </t>
  </si>
  <si>
    <t>ACCRUED EXPENSES (EMBEZZLED)</t>
  </si>
  <si>
    <t>THIS FY CASH + / -</t>
  </si>
  <si>
    <t>EMBEZZLEMENT EXPENSE</t>
  </si>
  <si>
    <t>CV - ACCRUED EXPENSES</t>
  </si>
  <si>
    <t>ACCRUAL BASIS - ALL EXPENSES</t>
  </si>
  <si>
    <t>ALL PRIOR FY CASH HIDDEN</t>
  </si>
  <si>
    <t>ACCRUAL BASIS - REVENUE</t>
  </si>
  <si>
    <t xml:space="preserve">MENT </t>
  </si>
  <si>
    <t>STATEMENTS OF CASH FLOWS (SCF)</t>
  </si>
  <si>
    <t xml:space="preserve">STATE- </t>
  </si>
  <si>
    <t xml:space="preserve">END </t>
  </si>
  <si>
    <r>
      <rPr>
        <b/>
        <sz val="16"/>
        <color rgb="FF0000FF"/>
        <rFont val="Arial Narrow"/>
        <family val="2"/>
      </rPr>
      <t xml:space="preserve">ACCOUNTING 101 FOR </t>
    </r>
    <r>
      <rPr>
        <b/>
        <sz val="16"/>
        <color rgb="FFFF0000"/>
        <rFont val="Arial Narrow"/>
        <family val="2"/>
      </rPr>
      <t>HIDE-</t>
    </r>
    <r>
      <rPr>
        <b/>
        <sz val="16"/>
        <color rgb="FF00B050"/>
        <rFont val="Arial Narrow"/>
        <family val="2"/>
      </rPr>
      <t>BEZZLE</t>
    </r>
    <r>
      <rPr>
        <b/>
        <sz val="16"/>
        <color rgb="FFFF0000"/>
        <rFont val="Arial Narrow"/>
        <family val="2"/>
      </rPr>
      <t xml:space="preserve"> CRIMINALS</t>
    </r>
  </si>
  <si>
    <t xml:space="preserve">START </t>
  </si>
  <si>
    <r>
      <rPr>
        <b/>
        <sz val="14"/>
        <rFont val="Arial Narrow"/>
        <family val="2"/>
      </rPr>
      <t xml:space="preserve">RECONCILE   </t>
    </r>
    <r>
      <rPr>
        <b/>
        <sz val="14"/>
        <color rgb="FF0000FF"/>
        <rFont val="Arial Narrow"/>
        <family val="2"/>
      </rPr>
      <t xml:space="preserve">             LIFE-TIME   </t>
    </r>
    <r>
      <rPr>
        <b/>
        <sz val="14"/>
        <color theme="1"/>
        <rFont val="Arial Narrow"/>
        <family val="2"/>
      </rPr>
      <t xml:space="preserve">             </t>
    </r>
    <r>
      <rPr>
        <b/>
        <sz val="14"/>
        <color rgb="FFFF0000"/>
        <rFont val="Arial Narrow"/>
        <family val="2"/>
      </rPr>
      <t>HIDE-</t>
    </r>
    <r>
      <rPr>
        <b/>
        <sz val="14"/>
        <color rgb="FF00B050"/>
        <rFont val="Arial Narrow"/>
        <family val="2"/>
      </rPr>
      <t>BEZZLE</t>
    </r>
  </si>
  <si>
    <r>
      <t>https://</t>
    </r>
    <r>
      <rPr>
        <b/>
        <sz val="16"/>
        <color rgb="FF0000FF"/>
        <rFont val="Arial Narrow"/>
        <family val="2"/>
      </rPr>
      <t>i</t>
    </r>
    <r>
      <rPr>
        <b/>
        <sz val="16"/>
        <rFont val="Arial Narrow"/>
        <family val="2"/>
      </rPr>
      <t>can</t>
    </r>
    <r>
      <rPr>
        <b/>
        <sz val="16"/>
        <color rgb="FF00B050"/>
        <rFont val="Arial Narrow"/>
        <family val="2"/>
      </rPr>
      <t>fund</t>
    </r>
    <r>
      <rPr>
        <b/>
        <sz val="16"/>
        <rFont val="Arial Narrow"/>
        <family val="2"/>
      </rPr>
      <t>the</t>
    </r>
    <r>
      <rPr>
        <b/>
        <sz val="16"/>
        <color rgb="FF0000FF"/>
        <rFont val="Arial Narrow"/>
        <family val="2"/>
      </rPr>
      <t>usa</t>
    </r>
    <r>
      <rPr>
        <b/>
        <sz val="16"/>
        <color rgb="FFFF0000"/>
        <rFont val="Arial Narrow"/>
        <family val="2"/>
      </rPr>
      <t>.com/</t>
    </r>
  </si>
  <si>
    <r>
      <t xml:space="preserve">LIFETIME </t>
    </r>
    <r>
      <rPr>
        <b/>
        <sz val="14"/>
        <color rgb="FFFF0000"/>
        <rFont val="Arial Narrow"/>
        <family val="2"/>
      </rPr>
      <t>HIDE-</t>
    </r>
    <r>
      <rPr>
        <b/>
        <sz val="14"/>
        <color rgb="FF00B050"/>
        <rFont val="Arial Narrow"/>
        <family val="2"/>
      </rPr>
      <t>BEZZLE</t>
    </r>
  </si>
  <si>
    <t>BRUNN, CPA (PA), MBA</t>
  </si>
  <si>
    <r>
      <rPr>
        <b/>
        <sz val="18"/>
        <color rgb="FFFF0000"/>
        <rFont val="Courier New"/>
        <family val="1"/>
      </rPr>
      <t xml:space="preserve">DECREASE   </t>
    </r>
    <r>
      <rPr>
        <b/>
        <sz val="18"/>
        <rFont val="Courier New"/>
        <family val="1"/>
      </rPr>
      <t xml:space="preserve">                IN NET ACCRUALS</t>
    </r>
  </si>
  <si>
    <t>T</t>
  </si>
  <si>
    <t>N</t>
  </si>
  <si>
    <t>I</t>
  </si>
  <si>
    <t>YES</t>
  </si>
  <si>
    <t>P</t>
  </si>
  <si>
    <t>M</t>
  </si>
  <si>
    <t>KEY</t>
  </si>
  <si>
    <t>PAY OLD ACCRUALS TO INCOME STMT</t>
  </si>
  <si>
    <t>ON THE BOOKS AT THE ENTITY ITSELF</t>
  </si>
  <si>
    <t>REAL LIFE - THIS IS WHAT HAPPENED</t>
  </si>
  <si>
    <t>EXAMPLE DATA - VALUES ARE NOT REAL</t>
  </si>
  <si>
    <t>&lt; SAME</t>
  </si>
  <si>
    <t>Z</t>
  </si>
  <si>
    <t>^ E ^</t>
  </si>
  <si>
    <t>TAKE</t>
  </si>
  <si>
    <r>
      <t xml:space="preserve">PAID </t>
    </r>
    <r>
      <rPr>
        <b/>
        <sz val="14"/>
        <color rgb="FF00B050"/>
        <rFont val="Courier New"/>
        <family val="1"/>
      </rPr>
      <t>$60 CASH</t>
    </r>
    <r>
      <rPr>
        <b/>
        <sz val="14"/>
        <rFont val="Courier New"/>
        <family val="1"/>
      </rPr>
      <t xml:space="preserve"> FOR ONLY </t>
    </r>
    <r>
      <rPr>
        <b/>
        <sz val="14"/>
        <color rgb="FFFF0000"/>
        <rFont val="Courier New"/>
        <family val="1"/>
      </rPr>
      <t>$55 EXPENSE - - -</t>
    </r>
    <r>
      <rPr>
        <b/>
        <sz val="14"/>
        <rFont val="Courier New"/>
        <family val="1"/>
      </rPr>
      <t xml:space="preserve"> </t>
    </r>
    <r>
      <rPr>
        <b/>
        <sz val="14"/>
        <color rgb="FF0000FF"/>
        <rFont val="Courier New"/>
        <family val="1"/>
      </rPr>
      <t>TAKE BACK</t>
    </r>
    <r>
      <rPr>
        <b/>
        <sz val="14"/>
        <rFont val="Courier New"/>
        <family val="1"/>
      </rPr>
      <t xml:space="preserve"> YEAR (</t>
    </r>
    <r>
      <rPr>
        <b/>
        <sz val="14"/>
        <color rgb="FFFF0000"/>
        <rFont val="Courier New"/>
        <family val="1"/>
      </rPr>
      <t>TGH</t>
    </r>
    <r>
      <rPr>
        <b/>
        <sz val="14"/>
        <rFont val="Courier New"/>
        <family val="1"/>
      </rPr>
      <t xml:space="preserve"> FY-2017)</t>
    </r>
  </si>
  <si>
    <r>
      <t xml:space="preserve">YEAR THAT </t>
    </r>
    <r>
      <rPr>
        <b/>
        <sz val="18"/>
        <color rgb="FF0000FF"/>
        <rFont val="Courier New"/>
        <family val="1"/>
      </rPr>
      <t>INCREASE</t>
    </r>
    <r>
      <rPr>
        <b/>
        <sz val="18"/>
        <color rgb="FFFF0000"/>
        <rFont val="Courier New"/>
        <family val="1"/>
      </rPr>
      <t xml:space="preserve">   </t>
    </r>
    <r>
      <rPr>
        <b/>
        <sz val="18"/>
        <rFont val="Courier New"/>
        <family val="1"/>
      </rPr>
      <t xml:space="preserve">                FRAUD IS IDENTIFIED</t>
    </r>
  </si>
  <si>
    <r>
      <t xml:space="preserve">ACCOUNTING 101 FOR </t>
    </r>
    <r>
      <rPr>
        <b/>
        <sz val="16"/>
        <color rgb="FFFF0000"/>
        <rFont val="Arial Narrow"/>
        <family val="2"/>
      </rPr>
      <t>HIDE-</t>
    </r>
    <r>
      <rPr>
        <b/>
        <sz val="16"/>
        <color rgb="FF00B050"/>
        <rFont val="Arial Narrow"/>
        <family val="2"/>
      </rPr>
      <t>BEZZLE</t>
    </r>
    <r>
      <rPr>
        <b/>
        <sz val="16"/>
        <color rgb="FFFF0000"/>
        <rFont val="Arial Narrow"/>
        <family val="2"/>
      </rPr>
      <t xml:space="preserve"> CRIMINALS</t>
    </r>
  </si>
  <si>
    <r>
      <rPr>
        <b/>
        <sz val="18"/>
        <color rgb="FF0000FF"/>
        <rFont val="Courier New"/>
        <family val="1"/>
      </rPr>
      <t xml:space="preserve">INCREASE     </t>
    </r>
    <r>
      <rPr>
        <b/>
        <sz val="18"/>
        <rFont val="Courier New"/>
        <family val="1"/>
      </rPr>
      <t xml:space="preserve">              IN NET ACCRUALS</t>
    </r>
  </si>
  <si>
    <t>PAGE 10</t>
  </si>
  <si>
    <t>^</t>
  </si>
  <si>
    <t>BOTTOM OF PAGES</t>
  </si>
  <si>
    <t>DIFF PAGE</t>
  </si>
  <si>
    <r>
      <t xml:space="preserve">FACT:  OVER TIME, ACCRUAL </t>
    </r>
    <r>
      <rPr>
        <b/>
        <sz val="17"/>
        <color rgb="FF0000FF"/>
        <rFont val="Arial Narrow"/>
        <family val="2"/>
      </rPr>
      <t>ALWAYS</t>
    </r>
    <r>
      <rPr>
        <b/>
        <sz val="17"/>
        <rFont val="Arial Narrow"/>
        <family val="2"/>
      </rPr>
      <t xml:space="preserve"> GO </t>
    </r>
    <r>
      <rPr>
        <b/>
        <sz val="17"/>
        <color rgb="FF0000FF"/>
        <rFont val="Arial Narrow"/>
        <family val="2"/>
      </rPr>
      <t>UP</t>
    </r>
    <r>
      <rPr>
        <b/>
        <sz val="17"/>
        <rFont val="Arial Narrow"/>
        <family val="2"/>
      </rPr>
      <t xml:space="preserve"> (NET </t>
    </r>
    <r>
      <rPr>
        <b/>
        <sz val="17"/>
        <color rgb="FF0000FF"/>
        <rFont val="Arial Narrow"/>
        <family val="2"/>
      </rPr>
      <t>TAKE</t>
    </r>
    <r>
      <rPr>
        <b/>
        <sz val="17"/>
        <rFont val="Arial Narrow"/>
        <family val="2"/>
      </rPr>
      <t>)</t>
    </r>
  </si>
  <si>
    <t>DIFFERENCE PAGE</t>
  </si>
  <si>
    <t>=</t>
  </si>
  <si>
    <t>OK</t>
  </si>
  <si>
    <t>TOP OF PAGES</t>
  </si>
  <si>
    <t>&gt;</t>
  </si>
  <si>
    <t>IMPORTANT</t>
  </si>
  <si>
    <t xml:space="preserve">EXCEPT </t>
  </si>
  <si>
    <t xml:space="preserve">ALL ELSE </t>
  </si>
  <si>
    <t xml:space="preserve">COLUMNS </t>
  </si>
  <si>
    <t>MUST</t>
  </si>
  <si>
    <t>REFUND</t>
  </si>
  <si>
    <t>HIDE-</t>
  </si>
  <si>
    <t>BEZZLE</t>
  </si>
  <si>
    <t>LIFE-2-DATE</t>
  </si>
  <si>
    <t>BELOW:</t>
  </si>
  <si>
    <t>NET ASSETS - RESERVED FOR NET ACCRUALS</t>
  </si>
  <si>
    <t>NET ASSETS - ALL OTHER</t>
  </si>
  <si>
    <t>CASH AND CASH EQ - RESERVED FOR NET ACCRUALS</t>
  </si>
  <si>
    <t>(CELL K28)</t>
  </si>
  <si>
    <t xml:space="preserve">H, J, AND K </t>
  </si>
  <si>
    <t>&lt; INCOME STATEMENT &gt;</t>
  </si>
  <si>
    <t>&lt; BALANCE SHEET &gt;</t>
  </si>
  <si>
    <t>SEE</t>
  </si>
  <si>
    <t>NARRATIVE</t>
  </si>
  <si>
    <t>REAL</t>
  </si>
  <si>
    <t>LIFE</t>
  </si>
  <si>
    <t>USES</t>
  </si>
  <si>
    <t>JOURNAL</t>
  </si>
  <si>
    <t>ENTRIES</t>
  </si>
  <si>
    <t>THAT</t>
  </si>
  <si>
    <t>REVERSE</t>
  </si>
  <si>
    <t>REVERSING JOURNAL ENTRIES - YES</t>
  </si>
  <si>
    <t>REVERSING JOURNAL ENTRIES - NO</t>
  </si>
  <si>
    <r>
      <rPr>
        <b/>
        <sz val="14"/>
        <color rgb="FFFF0000"/>
        <rFont val="Arial Narrow"/>
        <family val="2"/>
      </rPr>
      <t>SCF</t>
    </r>
    <r>
      <rPr>
        <sz val="14"/>
        <rFont val="Arial Narrow"/>
        <family val="2"/>
      </rPr>
      <t xml:space="preserve"> = STATEMENTS OF CASH FLOWS (REPORT)</t>
    </r>
  </si>
  <si>
    <r>
      <t>SCF</t>
    </r>
    <r>
      <rPr>
        <sz val="14"/>
        <rFont val="Arial Narrow"/>
        <family val="2"/>
      </rPr>
      <t xml:space="preserve"> = STATEMENTS OF CASH FLOWS (REPORT)</t>
    </r>
  </si>
  <si>
    <r>
      <t xml:space="preserve">TGH </t>
    </r>
    <r>
      <rPr>
        <b/>
        <sz val="14"/>
        <color rgb="FFFF0000"/>
        <rFont val="Arial"/>
        <family val="2"/>
      </rPr>
      <t>SCF MANDATES</t>
    </r>
    <r>
      <rPr>
        <b/>
        <sz val="14"/>
        <color rgb="FF0000FF"/>
        <rFont val="Arial"/>
        <family val="2"/>
      </rPr>
      <t xml:space="preserve"> THAT                                                                                          </t>
    </r>
    <r>
      <rPr>
        <b/>
        <sz val="14"/>
        <color rgb="FF00B050"/>
        <rFont val="Arial"/>
        <family val="2"/>
      </rPr>
      <t>CASH</t>
    </r>
    <r>
      <rPr>
        <b/>
        <sz val="14"/>
        <color rgb="FF0000FF"/>
        <rFont val="Arial"/>
        <family val="2"/>
      </rPr>
      <t xml:space="preserve"> = </t>
    </r>
    <r>
      <rPr>
        <b/>
        <sz val="14"/>
        <rFont val="Arial"/>
        <family val="2"/>
      </rPr>
      <t xml:space="preserve">NET ASSETS (* </t>
    </r>
    <r>
      <rPr>
        <b/>
        <sz val="14"/>
        <color rgb="FFFF0000"/>
        <rFont val="Arial"/>
        <family val="2"/>
      </rPr>
      <t>-1</t>
    </r>
    <r>
      <rPr>
        <b/>
        <sz val="14"/>
        <rFont val="Arial"/>
        <family val="2"/>
      </rPr>
      <t xml:space="preserve">).                                                                                          </t>
    </r>
    <r>
      <rPr>
        <b/>
        <sz val="14"/>
        <color rgb="FFEDFFB9"/>
        <rFont val="Arial"/>
        <family val="2"/>
      </rPr>
      <t>***</t>
    </r>
    <r>
      <rPr>
        <b/>
        <sz val="14"/>
        <rFont val="Arial"/>
        <family val="2"/>
      </rPr>
      <t xml:space="preserve">              </t>
    </r>
    <r>
      <rPr>
        <b/>
        <sz val="14"/>
        <color rgb="FF0000FF"/>
        <rFont val="Arial"/>
        <family val="2"/>
      </rPr>
      <t xml:space="preserve">                                                                            FINE, I CAN PLAY THAT </t>
    </r>
    <r>
      <rPr>
        <b/>
        <sz val="14"/>
        <color rgb="FFFF0000"/>
        <rFont val="Arial"/>
        <family val="2"/>
      </rPr>
      <t>GAME</t>
    </r>
    <r>
      <rPr>
        <b/>
        <sz val="14"/>
        <color rgb="FF0000FF"/>
        <rFont val="Arial"/>
        <family val="2"/>
      </rPr>
      <t>.</t>
    </r>
  </si>
  <si>
    <t>CELL</t>
  </si>
  <si>
    <t>H27</t>
  </si>
  <si>
    <t>AUDITED FINANCIAL STATEMENTS (AFS)</t>
  </si>
  <si>
    <t>AFS HAVE ZERO $ ACCRUED EXPENSES</t>
  </si>
  <si>
    <t>AFS HAVE &gt;</t>
  </si>
  <si>
    <t>ZERO $ &gt;</t>
  </si>
  <si>
    <t>ACCRUED &gt;</t>
  </si>
  <si>
    <t>EXPENSES &gt;</t>
  </si>
  <si>
    <t>PAGE</t>
  </si>
  <si>
    <t>IMAGINARY</t>
  </si>
  <si>
    <t>(FAKE)</t>
  </si>
  <si>
    <t>VALUES</t>
  </si>
  <si>
    <t>ONLY</t>
  </si>
  <si>
    <t>OFFSETTING</t>
  </si>
  <si>
    <t>AFS</t>
  </si>
  <si>
    <t>EXIST</t>
  </si>
  <si>
    <t>THE</t>
  </si>
  <si>
    <t>BOOKS</t>
  </si>
  <si>
    <t>NOT</t>
  </si>
  <si>
    <t>ARE</t>
  </si>
  <si>
    <t>VALUES.</t>
  </si>
  <si>
    <t>HERE.</t>
  </si>
  <si>
    <t>ON THIS</t>
  </si>
  <si>
    <t>CTG</t>
  </si>
  <si>
    <t>DESCRIPTION                  (FY = FISCAL YEAR)</t>
  </si>
  <si>
    <t>BOTTOM</t>
  </si>
  <si>
    <t>FRAUD START DATE IS NOT RELEVANT</t>
  </si>
  <si>
    <t>^ G ^</t>
  </si>
  <si>
    <t>FOUR</t>
  </si>
  <si>
    <t>THIS CASH DOES NOT EXIST ON THE TGH BOOKS - THIS CASH DOES NOT EXIST ON THE TGH AFS &gt;</t>
  </si>
  <si>
    <t>DO</t>
  </si>
  <si>
    <t>ACCRUALS</t>
  </si>
  <si>
    <t>ON THE</t>
  </si>
  <si>
    <t xml:space="preserve">NOT </t>
  </si>
  <si>
    <t xml:space="preserve">USED </t>
  </si>
  <si>
    <t>ACCRUAL</t>
  </si>
  <si>
    <t>NUMBER</t>
  </si>
  <si>
    <t>HERE</t>
  </si>
  <si>
    <t>RIGHT</t>
  </si>
  <si>
    <r>
      <t xml:space="preserve">VALUES              BELOW              WILL              BE              REAL              WHEN            </t>
    </r>
    <r>
      <rPr>
        <b/>
        <sz val="14"/>
        <color rgb="FFFF0000"/>
        <rFont val="Arial Narrow"/>
        <family val="2"/>
      </rPr>
      <t xml:space="preserve">  TGH   </t>
    </r>
    <r>
      <rPr>
        <b/>
        <sz val="14"/>
        <color indexed="12"/>
        <rFont val="Arial Narrow"/>
        <family val="2"/>
      </rPr>
      <t xml:space="preserve">           PAYS BACK              ALL              </t>
    </r>
    <r>
      <rPr>
        <b/>
        <sz val="14"/>
        <color rgb="FFFF0000"/>
        <rFont val="Arial Narrow"/>
        <family val="2"/>
      </rPr>
      <t>HIDE-</t>
    </r>
    <r>
      <rPr>
        <b/>
        <sz val="14"/>
        <color rgb="FF00B050"/>
        <rFont val="Arial Narrow"/>
        <family val="2"/>
      </rPr>
      <t>BEZZLE</t>
    </r>
  </si>
  <si>
    <t>ACCRUALS?</t>
  </si>
  <si>
    <t>WHERE</t>
  </si>
  <si>
    <t>ARE THE NET</t>
  </si>
  <si>
    <r>
      <t>https://</t>
    </r>
    <r>
      <rPr>
        <b/>
        <sz val="28"/>
        <color rgb="FF0000FF"/>
        <rFont val="Arial Narrow"/>
        <family val="2"/>
      </rPr>
      <t>i</t>
    </r>
    <r>
      <rPr>
        <b/>
        <sz val="28"/>
        <rFont val="Arial Narrow"/>
        <family val="2"/>
      </rPr>
      <t>can</t>
    </r>
    <r>
      <rPr>
        <b/>
        <sz val="28"/>
        <color rgb="FF00B050"/>
        <rFont val="Arial Narrow"/>
        <family val="2"/>
      </rPr>
      <t>fund</t>
    </r>
    <r>
      <rPr>
        <b/>
        <sz val="28"/>
        <rFont val="Arial Narrow"/>
        <family val="2"/>
      </rPr>
      <t>the</t>
    </r>
    <r>
      <rPr>
        <b/>
        <sz val="28"/>
        <color rgb="FF0000FF"/>
        <rFont val="Arial Narrow"/>
        <family val="2"/>
      </rPr>
      <t>usa</t>
    </r>
    <r>
      <rPr>
        <b/>
        <sz val="28"/>
        <color rgb="FFFF0000"/>
        <rFont val="Arial Narrow"/>
        <family val="2"/>
      </rPr>
      <t>.com/</t>
    </r>
  </si>
  <si>
    <r>
      <t>HIDE-</t>
    </r>
    <r>
      <rPr>
        <b/>
        <sz val="58"/>
        <color rgb="FF00B050"/>
        <rFont val="Arial Narrow"/>
        <family val="2"/>
      </rPr>
      <t>BEZZLE</t>
    </r>
  </si>
  <si>
    <t xml:space="preserve">CHANGE </t>
  </si>
  <si>
    <t>&lt; LTD EMBEZZLE</t>
  </si>
  <si>
    <t xml:space="preserve">  LIFE-TO-DATE</t>
  </si>
  <si>
    <r>
      <rPr>
        <b/>
        <sz val="28"/>
        <color rgb="FFFF0000"/>
        <rFont val="Arial Narrow"/>
        <family val="2"/>
      </rPr>
      <t>HIDE-</t>
    </r>
    <r>
      <rPr>
        <b/>
        <sz val="28"/>
        <color rgb="FF00B050"/>
        <rFont val="Arial Narrow"/>
        <family val="2"/>
      </rPr>
      <t>BEZZLE</t>
    </r>
  </si>
  <si>
    <r>
      <t>TAMPA GENERAL HOSPITAL (</t>
    </r>
    <r>
      <rPr>
        <b/>
        <sz val="22"/>
        <color rgb="FFFF0000"/>
        <rFont val="Arial Narrow"/>
        <family val="2"/>
      </rPr>
      <t>TGH, A CRIMINAL ENTITY</t>
    </r>
    <r>
      <rPr>
        <b/>
        <sz val="22"/>
        <rFont val="Arial Narrow"/>
        <family val="2"/>
      </rPr>
      <t>)</t>
    </r>
  </si>
  <si>
    <t>NOT ON &gt;</t>
  </si>
  <si>
    <t>THE AFS &gt;</t>
  </si>
  <si>
    <t>EXIST AT &gt;</t>
  </si>
  <si>
    <t>TGH, BUT &gt;</t>
  </si>
  <si>
    <t>SHOULD</t>
  </si>
  <si>
    <t>SIMPLY</t>
  </si>
  <si>
    <t>ACCRUE</t>
  </si>
  <si>
    <t>$ 40</t>
  </si>
  <si>
    <t>TRILLION</t>
  </si>
  <si>
    <t>IN</t>
  </si>
  <si>
    <t>LIABILITIES,</t>
  </si>
  <si>
    <t>AND</t>
  </si>
  <si>
    <t>WHEN</t>
  </si>
  <si>
    <t>MAGICALLY</t>
  </si>
  <si>
    <t>APPEARS,</t>
  </si>
  <si>
    <t>DONATE</t>
  </si>
  <si>
    <t>MAGIC</t>
  </si>
  <si>
    <t>PAY OFF</t>
  </si>
  <si>
    <t>OUR</t>
  </si>
  <si>
    <t>NATIONAL</t>
  </si>
  <si>
    <t>DEBT.</t>
  </si>
  <si>
    <t>STEP 1:</t>
  </si>
  <si>
    <t>STEP 2:</t>
  </si>
  <si>
    <t>THE FEDS</t>
  </si>
  <si>
    <t>STEP 3:</t>
  </si>
  <si>
    <t>THEN</t>
  </si>
  <si>
    <t>START</t>
  </si>
  <si>
    <t>OVER</t>
  </si>
  <si>
    <t>GO</t>
  </si>
  <si>
    <t>BANKRUPT,</t>
  </si>
  <si>
    <t>AGAIN</t>
  </si>
  <si>
    <t>FROM</t>
  </si>
  <si>
    <t>SCRATCH.</t>
  </si>
  <si>
    <t>BOOM.</t>
  </si>
  <si>
    <t>AFS,</t>
  </si>
  <si>
    <t>YOU'RE</t>
  </si>
  <si>
    <t>THIS,</t>
  </si>
  <si>
    <t>PAGE 14</t>
  </si>
  <si>
    <t>PAGE 15</t>
  </si>
  <si>
    <t>PAGE 13</t>
  </si>
  <si>
    <t>PAGE 12</t>
  </si>
  <si>
    <r>
      <rPr>
        <b/>
        <sz val="16"/>
        <rFont val="Arial Narrow"/>
        <family val="2"/>
      </rPr>
      <t xml:space="preserve">ABOVE: </t>
    </r>
    <r>
      <rPr>
        <b/>
        <sz val="16"/>
        <color rgb="FF0000FF"/>
        <rFont val="Arial Narrow"/>
        <family val="2"/>
      </rPr>
      <t xml:space="preserve"> THE TOP OF                               PAGE 13</t>
    </r>
    <r>
      <rPr>
        <b/>
        <sz val="16"/>
        <color rgb="FFFF0000"/>
        <rFont val="Arial Narrow"/>
        <family val="2"/>
      </rPr>
      <t xml:space="preserve"> </t>
    </r>
    <r>
      <rPr>
        <b/>
        <sz val="16"/>
        <rFont val="Arial Narrow"/>
        <family val="2"/>
      </rPr>
      <t xml:space="preserve">MINUS </t>
    </r>
    <r>
      <rPr>
        <b/>
        <sz val="16"/>
        <color rgb="FFFF0000"/>
        <rFont val="Arial Narrow"/>
        <family val="2"/>
      </rPr>
      <t>THE TOP OF                               PAGE 12</t>
    </r>
  </si>
  <si>
    <r>
      <t xml:space="preserve">BELOW:  </t>
    </r>
    <r>
      <rPr>
        <b/>
        <sz val="16"/>
        <color rgb="FF0000FF"/>
        <rFont val="Arial Narrow"/>
        <family val="2"/>
      </rPr>
      <t>THE BOTTOM OF                               PAGE 13</t>
    </r>
    <r>
      <rPr>
        <b/>
        <sz val="16"/>
        <rFont val="Arial Narrow"/>
        <family val="2"/>
      </rPr>
      <t xml:space="preserve"> MINUS </t>
    </r>
    <r>
      <rPr>
        <b/>
        <sz val="16"/>
        <color rgb="FFFF0000"/>
        <rFont val="Arial Narrow"/>
        <family val="2"/>
      </rPr>
      <t>THE BOTTOM OF                               PAGE 12</t>
    </r>
  </si>
  <si>
    <t>PAGE 11</t>
  </si>
  <si>
    <t>PAGE 6:</t>
  </si>
  <si>
    <t>12, 13, &amp; 14</t>
  </si>
  <si>
    <t>SEE CELL G31 ON PAGE 6:  IGNORE MINOR PAYMENT VARIATIONS.</t>
  </si>
  <si>
    <t>TOTAL - - - COLUMN TOTAL SHALL ALWAYS EQUAL ZERO</t>
  </si>
  <si>
    <t>1 = 1 + 0</t>
  </si>
  <si>
    <t>PAGES:</t>
  </si>
  <si>
    <r>
      <t xml:space="preserve">FAKE                 THE                 FOUR                 </t>
    </r>
    <r>
      <rPr>
        <b/>
        <sz val="14"/>
        <color rgb="FFFF0000"/>
        <rFont val="Arial Narrow"/>
        <family val="2"/>
      </rPr>
      <t>ACCRUALS</t>
    </r>
    <r>
      <rPr>
        <b/>
        <sz val="14"/>
        <rFont val="Arial Narrow"/>
        <family val="2"/>
      </rPr>
      <t xml:space="preserve">,                 AND                </t>
    </r>
    <r>
      <rPr>
        <b/>
        <sz val="14"/>
        <color rgb="FFFF0000"/>
        <rFont val="Arial Narrow"/>
        <family val="2"/>
      </rPr>
      <t xml:space="preserve"> HIDE-</t>
    </r>
    <r>
      <rPr>
        <b/>
        <sz val="14"/>
        <color rgb="FF00B050"/>
        <rFont val="Arial Narrow"/>
        <family val="2"/>
      </rPr>
      <t>BEZZLE</t>
    </r>
    <r>
      <rPr>
        <b/>
        <sz val="14"/>
        <rFont val="Arial Narrow"/>
        <family val="2"/>
      </rPr>
      <t xml:space="preserve">                 THE                 </t>
    </r>
    <r>
      <rPr>
        <b/>
        <sz val="14"/>
        <color rgb="FF00B050"/>
        <rFont val="Arial Narrow"/>
        <family val="2"/>
      </rPr>
      <t>CASH</t>
    </r>
    <r>
      <rPr>
        <b/>
        <sz val="14"/>
        <rFont val="Arial Narrow"/>
        <family val="2"/>
      </rPr>
      <t>.</t>
    </r>
  </si>
  <si>
    <t>OF PAGES</t>
  </si>
  <si>
    <t>SECTIONS</t>
  </si>
  <si>
    <t>IS GREAT</t>
  </si>
  <si>
    <t>WHEN ONE</t>
  </si>
  <si>
    <t>ENTITY</t>
  </si>
  <si>
    <t>PURCHASES</t>
  </si>
  <si>
    <t>ANOTHER</t>
  </si>
  <si>
    <t>ENTITY,</t>
  </si>
  <si>
    <t>BECAUSE</t>
  </si>
  <si>
    <t>THE NEW</t>
  </si>
  <si>
    <t>OWNER</t>
  </si>
  <si>
    <t>GETS TO</t>
  </si>
  <si>
    <t>ALL OF</t>
  </si>
  <si>
    <t>ALL OVER</t>
  </si>
  <si>
    <t>AGAIN…!</t>
  </si>
  <si>
    <t>IT'S EASY.</t>
  </si>
  <si>
    <t>MERGERS =</t>
  </si>
  <si>
    <t>MORE CASH TO</t>
  </si>
  <si>
    <t>THOSE NET</t>
  </si>
  <si>
    <t>DUMB</t>
  </si>
  <si>
    <t>ENOUGH</t>
  </si>
  <si>
    <t>TO BELIEVE</t>
  </si>
  <si>
    <t>IF YOU'RE</t>
  </si>
  <si>
    <t>INTRO:</t>
  </si>
  <si>
    <t>TOO.</t>
  </si>
  <si>
    <t>TOTAL DOES = ZERO &gt;</t>
  </si>
  <si>
    <r>
      <t xml:space="preserve">REMEMBER:  WITH </t>
    </r>
    <r>
      <rPr>
        <b/>
        <sz val="20"/>
        <color rgb="FFFF0000"/>
        <rFont val="Arial"/>
        <family val="2"/>
      </rPr>
      <t>HIDE-</t>
    </r>
    <r>
      <rPr>
        <b/>
        <sz val="20"/>
        <color rgb="FF00B050"/>
        <rFont val="Arial"/>
        <family val="2"/>
      </rPr>
      <t>BEZZLE</t>
    </r>
    <r>
      <rPr>
        <b/>
        <sz val="20"/>
        <color rgb="FF0000FF"/>
        <rFont val="Arial"/>
        <family val="2"/>
      </rPr>
      <t xml:space="preserve">, ENTITIES </t>
    </r>
    <r>
      <rPr>
        <b/>
        <sz val="20"/>
        <color rgb="FFFF0000"/>
        <rFont val="Arial"/>
        <family val="2"/>
      </rPr>
      <t>SHALL</t>
    </r>
    <r>
      <rPr>
        <b/>
        <sz val="20"/>
        <color rgb="FF0000FF"/>
        <rFont val="Arial"/>
        <family val="2"/>
      </rPr>
      <t xml:space="preserve">, OVER TIME, </t>
    </r>
    <r>
      <rPr>
        <b/>
        <sz val="20"/>
        <color rgb="FFFF0000"/>
        <rFont val="Arial"/>
        <family val="2"/>
      </rPr>
      <t>INCREASE</t>
    </r>
    <r>
      <rPr>
        <b/>
        <sz val="20"/>
        <color rgb="FF0000FF"/>
        <rFont val="Arial"/>
        <family val="2"/>
      </rPr>
      <t xml:space="preserve"> THE </t>
    </r>
    <r>
      <rPr>
        <b/>
        <sz val="20"/>
        <color rgb="FF00B050"/>
        <rFont val="Arial"/>
        <family val="2"/>
      </rPr>
      <t xml:space="preserve">DOLLAR VALUE                        </t>
    </r>
    <r>
      <rPr>
        <b/>
        <sz val="20"/>
        <color rgb="FF0000FF"/>
        <rFont val="Arial"/>
        <family val="2"/>
      </rPr>
      <t xml:space="preserve"> OF THEIR (NET) ACCRUALS.</t>
    </r>
  </si>
  <si>
    <r>
      <t xml:space="preserve">THE WORD </t>
    </r>
    <r>
      <rPr>
        <b/>
        <sz val="20"/>
        <color rgb="FFFF0000"/>
        <rFont val="Arial"/>
        <family val="2"/>
      </rPr>
      <t>SHALL</t>
    </r>
    <r>
      <rPr>
        <b/>
        <sz val="20"/>
        <color rgb="FF0000FF"/>
        <rFont val="Arial"/>
        <family val="2"/>
      </rPr>
      <t xml:space="preserve"> IS                         </t>
    </r>
    <r>
      <rPr>
        <b/>
        <sz val="20"/>
        <color rgb="FFFF0000"/>
        <rFont val="Arial"/>
        <family val="2"/>
      </rPr>
      <t>OPERATIVE</t>
    </r>
    <r>
      <rPr>
        <b/>
        <sz val="20"/>
        <color rgb="FF0000FF"/>
        <rFont val="Arial"/>
        <family val="2"/>
      </rPr>
      <t xml:space="preserve">, OR </t>
    </r>
    <r>
      <rPr>
        <b/>
        <sz val="20"/>
        <color rgb="FFFF0000"/>
        <rFont val="Arial"/>
        <family val="2"/>
      </rPr>
      <t>MANDATORY</t>
    </r>
    <r>
      <rPr>
        <b/>
        <sz val="20"/>
        <color rgb="FF0000FF"/>
        <rFont val="Arial"/>
        <family val="2"/>
      </rPr>
      <t>.</t>
    </r>
  </si>
  <si>
    <r>
      <rPr>
        <b/>
        <sz val="20"/>
        <rFont val="Arial"/>
        <family val="2"/>
      </rPr>
      <t xml:space="preserve">TO PAY FOR THEIR PAST SINS:  </t>
    </r>
    <r>
      <rPr>
        <b/>
        <sz val="20"/>
        <color rgb="FF0000FF"/>
        <rFont val="Arial"/>
        <family val="2"/>
      </rPr>
      <t xml:space="preserve">                       </t>
    </r>
    <r>
      <rPr>
        <b/>
        <sz val="20"/>
        <color rgb="FFFF0000"/>
        <rFont val="Arial"/>
        <family val="2"/>
      </rPr>
      <t>TGH</t>
    </r>
    <r>
      <rPr>
        <b/>
        <sz val="20"/>
        <color rgb="FF0000FF"/>
        <rFont val="Arial"/>
        <family val="2"/>
      </rPr>
      <t xml:space="preserve"> HAS TO INCREASE THEIR CURRENT FY ACCRUALS.</t>
    </r>
  </si>
  <si>
    <r>
      <rPr>
        <b/>
        <sz val="20"/>
        <color rgb="FFFF0000"/>
        <rFont val="Arial"/>
        <family val="2"/>
      </rPr>
      <t>HIDE-</t>
    </r>
    <r>
      <rPr>
        <b/>
        <sz val="20"/>
        <color rgb="FF00B050"/>
        <rFont val="Arial"/>
        <family val="2"/>
      </rPr>
      <t xml:space="preserve">BEZZLE </t>
    </r>
    <r>
      <rPr>
        <b/>
        <sz val="20"/>
        <color rgb="FFFF0000"/>
        <rFont val="Arial"/>
        <family val="2"/>
      </rPr>
      <t xml:space="preserve">CREATES  </t>
    </r>
    <r>
      <rPr>
        <b/>
        <sz val="20"/>
        <rFont val="Arial"/>
        <family val="2"/>
      </rPr>
      <t xml:space="preserve">                       </t>
    </r>
    <r>
      <rPr>
        <b/>
        <sz val="20"/>
        <color rgb="FF0000FF"/>
        <rFont val="Arial"/>
        <family val="2"/>
      </rPr>
      <t>INFLATION</t>
    </r>
    <r>
      <rPr>
        <b/>
        <sz val="20"/>
        <rFont val="Arial"/>
        <family val="2"/>
      </rPr>
      <t xml:space="preserve">, AND </t>
    </r>
    <r>
      <rPr>
        <b/>
        <sz val="20"/>
        <color rgb="FF0000FF"/>
        <rFont val="Arial"/>
        <family val="2"/>
      </rPr>
      <t xml:space="preserve">INFLATION  </t>
    </r>
    <r>
      <rPr>
        <b/>
        <sz val="20"/>
        <rFont val="Arial"/>
        <family val="2"/>
      </rPr>
      <t xml:space="preserve">                  </t>
    </r>
    <r>
      <rPr>
        <b/>
        <sz val="20"/>
        <color rgb="FFFF0000"/>
        <rFont val="Arial"/>
        <family val="2"/>
      </rPr>
      <t xml:space="preserve">     CREATES </t>
    </r>
    <r>
      <rPr>
        <b/>
        <sz val="20"/>
        <rFont val="Arial"/>
        <family val="2"/>
      </rPr>
      <t xml:space="preserve">MORE </t>
    </r>
    <r>
      <rPr>
        <b/>
        <sz val="20"/>
        <color rgb="FFFF0000"/>
        <rFont val="Arial"/>
        <family val="2"/>
      </rPr>
      <t>HIDE-</t>
    </r>
    <r>
      <rPr>
        <b/>
        <sz val="20"/>
        <color rgb="FF00B050"/>
        <rFont val="Arial"/>
        <family val="2"/>
      </rPr>
      <t>BEZZLE</t>
    </r>
    <r>
      <rPr>
        <b/>
        <sz val="20"/>
        <rFont val="Arial"/>
        <family val="2"/>
      </rPr>
      <t>.</t>
    </r>
  </si>
  <si>
    <r>
      <t>THINK ABOUT THIS:  VIRTUALLY EVERY BUSINESS                                                    HAS</t>
    </r>
    <r>
      <rPr>
        <b/>
        <sz val="15"/>
        <color rgb="FFFF0000"/>
        <rFont val="Arial Narrow"/>
        <family val="2"/>
      </rPr>
      <t xml:space="preserve"> ALREADY SPENT</t>
    </r>
    <r>
      <rPr>
        <b/>
        <sz val="15"/>
        <color rgb="FF0000FF"/>
        <rFont val="Arial Narrow"/>
        <family val="2"/>
      </rPr>
      <t xml:space="preserve"> MUCH OF THE </t>
    </r>
    <r>
      <rPr>
        <b/>
        <sz val="15"/>
        <color rgb="FF00B050"/>
        <rFont val="Arial Narrow"/>
        <family val="2"/>
      </rPr>
      <t>CASH</t>
    </r>
    <r>
      <rPr>
        <b/>
        <sz val="15"/>
        <color rgb="FF0000FF"/>
        <rFont val="Arial Narrow"/>
        <family val="2"/>
      </rPr>
      <t xml:space="preserve"> THAT THEY                                                   WERE SUPPOSED TO HAVE, IN THE BANK, FOR THE                                                    </t>
    </r>
    <r>
      <rPr>
        <b/>
        <sz val="15"/>
        <color rgb="FFFF0000"/>
        <rFont val="Arial Narrow"/>
        <family val="2"/>
      </rPr>
      <t xml:space="preserve">BILLS THAT THEY DEDUCTED THIS YEAR,                                         </t>
    </r>
    <r>
      <rPr>
        <b/>
        <sz val="15"/>
        <color rgb="FF0000FF"/>
        <rFont val="Arial Narrow"/>
        <family val="2"/>
      </rPr>
      <t xml:space="preserve">          </t>
    </r>
    <r>
      <rPr>
        <b/>
        <sz val="15"/>
        <color rgb="FFFF0000"/>
        <rFont val="Arial Narrow"/>
        <family val="2"/>
      </rPr>
      <t xml:space="preserve"> BUT WON'T PAY UNTIL NEXT YEAR</t>
    </r>
    <r>
      <rPr>
        <b/>
        <sz val="15"/>
        <color rgb="FF0000FF"/>
        <rFont val="Arial Narrow"/>
        <family val="2"/>
      </rPr>
      <t>.</t>
    </r>
  </si>
  <si>
    <r>
      <rPr>
        <b/>
        <sz val="18"/>
        <color rgb="FFFF0000"/>
        <rFont val="Arial Narrow"/>
        <family val="2"/>
      </rPr>
      <t>HIDE-</t>
    </r>
    <r>
      <rPr>
        <b/>
        <sz val="18"/>
        <color rgb="FF00B050"/>
        <rFont val="Arial Narrow"/>
        <family val="2"/>
      </rPr>
      <t>BEZZLE</t>
    </r>
    <r>
      <rPr>
        <b/>
        <sz val="18"/>
        <color rgb="FF0000FF"/>
        <rFont val="Arial Narrow"/>
        <family val="2"/>
      </rPr>
      <t xml:space="preserve"> BUSINESS OWNERS,                                                        AND EXECUTIVES, DESERVE TO BE                                                         HELD ACCUNTABLE FOR THIS CRIME</t>
    </r>
  </si>
  <si>
    <r>
      <t xml:space="preserve">YOU'RE A </t>
    </r>
    <r>
      <rPr>
        <b/>
        <sz val="18"/>
        <color rgb="FFFF0000"/>
        <rFont val="Arial"/>
        <family val="2"/>
      </rPr>
      <t>SLAV</t>
    </r>
    <r>
      <rPr>
        <b/>
        <sz val="18"/>
        <color rgb="FF0000FF"/>
        <rFont val="Arial"/>
        <family val="2"/>
      </rPr>
      <t>E TO THE</t>
    </r>
    <r>
      <rPr>
        <b/>
        <sz val="18"/>
        <color rgb="FFFF0000"/>
        <rFont val="Arial"/>
        <family val="2"/>
      </rPr>
      <t xml:space="preserve"> INFLATION                                                                                                                                                      </t>
    </r>
    <r>
      <rPr>
        <b/>
        <sz val="18"/>
        <color rgb="FF0000FF"/>
        <rFont val="Arial"/>
        <family val="2"/>
      </rPr>
      <t xml:space="preserve"> THAT THEY</t>
    </r>
    <r>
      <rPr>
        <b/>
        <sz val="18"/>
        <color rgb="FFFF0000"/>
        <rFont val="Arial"/>
        <family val="2"/>
      </rPr>
      <t xml:space="preserve"> INTENTIONALLY </t>
    </r>
    <r>
      <rPr>
        <b/>
        <sz val="18"/>
        <color rgb="FF0000FF"/>
        <rFont val="Arial"/>
        <family val="2"/>
      </rPr>
      <t>CREATE.</t>
    </r>
  </si>
  <si>
    <t>CRIME</t>
  </si>
  <si>
    <t>COMMITTED</t>
  </si>
  <si>
    <t>BY</t>
  </si>
  <si>
    <t>(MOSTLY)</t>
  </si>
  <si>
    <t>WHITE</t>
  </si>
  <si>
    <t>OLD</t>
  </si>
  <si>
    <t>RICH</t>
  </si>
  <si>
    <t xml:space="preserve"> WORPs</t>
  </si>
  <si>
    <t>PEOPLE</t>
  </si>
  <si>
    <r>
      <t xml:space="preserve">THIS COULD BE </t>
    </r>
    <r>
      <rPr>
        <b/>
        <sz val="22"/>
        <color rgb="FFFF0000"/>
        <rFont val="Courier New"/>
        <family val="1"/>
      </rPr>
      <t>INSTITUTIONAL</t>
    </r>
    <r>
      <rPr>
        <b/>
        <sz val="22"/>
        <rFont val="Courier New"/>
        <family val="1"/>
      </rPr>
      <t xml:space="preserve">   </t>
    </r>
    <r>
      <rPr>
        <b/>
        <sz val="22"/>
        <color rgb="FF0000FF"/>
        <rFont val="Courier New"/>
        <family val="1"/>
      </rPr>
      <t>RAC</t>
    </r>
    <r>
      <rPr>
        <b/>
        <sz val="22"/>
        <color rgb="FFFF0000"/>
        <rFont val="Courier New"/>
        <family val="1"/>
      </rPr>
      <t>ISM</t>
    </r>
    <r>
      <rPr>
        <b/>
        <sz val="22"/>
        <rFont val="Courier New"/>
        <family val="1"/>
      </rPr>
      <t>.               A BETTER PHRASE IS</t>
    </r>
    <r>
      <rPr>
        <b/>
        <sz val="22"/>
        <color rgb="FFFF0000"/>
        <rFont val="Courier New"/>
        <family val="1"/>
      </rPr>
      <t xml:space="preserve"> INSTITUTIONAL </t>
    </r>
    <r>
      <rPr>
        <b/>
        <sz val="22"/>
        <color rgb="FF0000FF"/>
        <rFont val="Courier New"/>
        <family val="1"/>
      </rPr>
      <t>CLASS</t>
    </r>
    <r>
      <rPr>
        <b/>
        <sz val="22"/>
        <color rgb="FFFF0000"/>
        <rFont val="Courier New"/>
        <family val="1"/>
      </rPr>
      <t>ISM</t>
    </r>
    <r>
      <rPr>
        <b/>
        <sz val="22"/>
        <rFont val="Courier New"/>
        <family val="1"/>
      </rPr>
      <t>.</t>
    </r>
  </si>
  <si>
    <t>C PAGE 16 &gt;</t>
  </si>
  <si>
    <t>&lt; PLUS THIS</t>
  </si>
  <si>
    <t xml:space="preserve">TOTAL </t>
  </si>
  <si>
    <t xml:space="preserve">LIFETIME </t>
  </si>
  <si>
    <t xml:space="preserve">FY-2023 </t>
  </si>
  <si>
    <t xml:space="preserve">OTHER </t>
  </si>
  <si>
    <t xml:space="preserve">LIABILITIES </t>
  </si>
  <si>
    <t xml:space="preserve">FY-2023 VALUE FROM </t>
  </si>
  <si>
    <t xml:space="preserve">+ FY-2023 NONCURRENT </t>
  </si>
  <si>
    <r>
      <t xml:space="preserve">EMBEZZLEMENT IS PROBABLE / LIKELY, AND </t>
    </r>
    <r>
      <rPr>
        <b/>
        <sz val="14"/>
        <color rgb="FFFF0000"/>
        <rFont val="Arial Narrow"/>
        <family val="2"/>
      </rPr>
      <t>EVERY</t>
    </r>
    <r>
      <rPr>
        <sz val="14"/>
        <rFont val="Arial Narrow"/>
        <family val="2"/>
      </rPr>
      <t xml:space="preserve"> AUDIT REPORT IS </t>
    </r>
    <r>
      <rPr>
        <b/>
        <sz val="14"/>
        <color rgb="FFFF0000"/>
        <rFont val="Arial Narrow"/>
        <family val="2"/>
      </rPr>
      <t>FRAUDULENT</t>
    </r>
    <r>
      <rPr>
        <sz val="14"/>
        <rFont val="Arial Narrow"/>
        <family val="2"/>
      </rPr>
      <t>.</t>
    </r>
  </si>
  <si>
    <t>FISCAL YEAR (FY) NET</t>
  </si>
  <si>
    <t>CURRENT ACCRUALS</t>
  </si>
  <si>
    <t xml:space="preserve">THIS FY </t>
  </si>
  <si>
    <t xml:space="preserve">CELL F25 ABOVE: </t>
  </si>
  <si>
    <t xml:space="preserve">HIDE-BEZZLE </t>
  </si>
  <si>
    <r>
      <t>https://</t>
    </r>
    <r>
      <rPr>
        <b/>
        <sz val="40"/>
        <color rgb="FF0000FF"/>
        <rFont val="Courier New"/>
        <family val="1"/>
      </rPr>
      <t>i</t>
    </r>
    <r>
      <rPr>
        <b/>
        <sz val="40"/>
        <rFont val="Courier New"/>
        <family val="1"/>
      </rPr>
      <t>can</t>
    </r>
    <r>
      <rPr>
        <b/>
        <sz val="40"/>
        <color rgb="FF00B050"/>
        <rFont val="Courier New"/>
        <family val="1"/>
      </rPr>
      <t>fund</t>
    </r>
    <r>
      <rPr>
        <b/>
        <sz val="40"/>
        <rFont val="Courier New"/>
        <family val="1"/>
      </rPr>
      <t>the</t>
    </r>
    <r>
      <rPr>
        <b/>
        <sz val="40"/>
        <color rgb="FF0000FF"/>
        <rFont val="Courier New"/>
        <family val="1"/>
      </rPr>
      <t>usa</t>
    </r>
    <r>
      <rPr>
        <b/>
        <sz val="40"/>
        <color rgb="FFFF0000"/>
        <rFont val="Courier New"/>
        <family val="1"/>
      </rPr>
      <t>.com/</t>
    </r>
  </si>
  <si>
    <r>
      <t xml:space="preserve">SOME ENTITIES MIGHT JUST </t>
    </r>
    <r>
      <rPr>
        <b/>
        <sz val="20"/>
        <color rgb="FF0000FF"/>
        <rFont val="Arial"/>
        <family val="2"/>
      </rPr>
      <t>INCREASE</t>
    </r>
    <r>
      <rPr>
        <b/>
        <sz val="20"/>
        <color rgb="FFFF0000"/>
        <rFont val="Arial"/>
        <family val="2"/>
      </rPr>
      <t xml:space="preserve">                            NET CURRENT LIABILITIES EVERY FY,                            AND/OR </t>
    </r>
    <r>
      <rPr>
        <b/>
        <sz val="20"/>
        <color rgb="FF0000FF"/>
        <rFont val="Arial"/>
        <family val="2"/>
      </rPr>
      <t>MINIMIZE</t>
    </r>
    <r>
      <rPr>
        <b/>
        <sz val="20"/>
        <color rgb="FFFF0000"/>
        <rFont val="Arial"/>
        <family val="2"/>
      </rPr>
      <t xml:space="preserve"> THEIR </t>
    </r>
    <r>
      <rPr>
        <b/>
        <sz val="20"/>
        <color rgb="FF0000FF"/>
        <rFont val="Arial"/>
        <family val="2"/>
      </rPr>
      <t>ACCRUED ASSETS,</t>
    </r>
    <r>
      <rPr>
        <b/>
        <sz val="20"/>
        <color rgb="FFFF0000"/>
        <rFont val="Arial"/>
        <family val="2"/>
      </rPr>
      <t xml:space="preserve">                            LIKE, </t>
    </r>
    <r>
      <rPr>
        <b/>
        <sz val="20"/>
        <color rgb="FF0000FF"/>
        <rFont val="Arial"/>
        <family val="2"/>
      </rPr>
      <t>DUE TO CREDIT CARDS (?),                            ACCOUNTS RECEIVABLE</t>
    </r>
    <r>
      <rPr>
        <b/>
        <sz val="20"/>
        <color rgb="FFFF0000"/>
        <rFont val="Arial"/>
        <family val="2"/>
      </rPr>
      <t>.</t>
    </r>
  </si>
  <si>
    <t xml:space="preserve">= FY-2023 LIFETIME </t>
  </si>
  <si>
    <t xml:space="preserve">" OTHER LIABILITIES " </t>
  </si>
  <si>
    <t>USA</t>
  </si>
  <si>
    <t>LIFETIME</t>
  </si>
  <si>
    <t>AT THE</t>
  </si>
  <si>
    <t>INTEREST</t>
  </si>
  <si>
    <t>EXPENSE</t>
  </si>
  <si>
    <t>ABOUT</t>
  </si>
  <si>
    <r>
      <t>BEZZLE</t>
    </r>
    <r>
      <rPr>
        <b/>
        <sz val="14"/>
        <color rgb="FF0000FF"/>
        <rFont val="Arial Narrow"/>
        <family val="2"/>
      </rPr>
      <t xml:space="preserve"> +</t>
    </r>
  </si>
  <si>
    <t>AVOIDABLE</t>
  </si>
  <si>
    <t>DOLLARS.</t>
  </si>
  <si>
    <t>CURRENT</t>
  </si>
  <si>
    <t>LEVEL,</t>
  </si>
  <si>
    <t>$ 10</t>
  </si>
  <si>
    <t>&lt; CURRENT</t>
  </si>
  <si>
    <t>&lt; MEANS</t>
  </si>
  <si>
    <t>&lt; ZERO OUT</t>
  </si>
  <si>
    <t>&lt; EVERY FY</t>
  </si>
  <si>
    <r>
      <t xml:space="preserve">PAGE </t>
    </r>
    <r>
      <rPr>
        <b/>
        <sz val="18"/>
        <color theme="0" tint="-4.9989318521683403E-2"/>
        <rFont val="Arial Narrow"/>
        <family val="2"/>
      </rPr>
      <t>0</t>
    </r>
    <r>
      <rPr>
        <b/>
        <sz val="18"/>
        <color rgb="FF0000FF"/>
        <rFont val="Arial Narrow"/>
        <family val="2"/>
      </rPr>
      <t>9</t>
    </r>
  </si>
  <si>
    <r>
      <t xml:space="preserve">PAGE </t>
    </r>
    <r>
      <rPr>
        <b/>
        <sz val="18"/>
        <color theme="0" tint="-4.9989318521683403E-2"/>
        <rFont val="Arial Narrow"/>
        <family val="2"/>
      </rPr>
      <t>0</t>
    </r>
    <r>
      <rPr>
        <b/>
        <sz val="18"/>
        <color indexed="12"/>
        <rFont val="Arial Narrow"/>
        <family val="2"/>
      </rPr>
      <t>8</t>
    </r>
  </si>
  <si>
    <r>
      <t xml:space="preserve">PAGE </t>
    </r>
    <r>
      <rPr>
        <b/>
        <sz val="18"/>
        <color theme="0" tint="-4.9989318521683403E-2"/>
        <rFont val="Arial Narrow"/>
        <family val="2"/>
      </rPr>
      <t>0</t>
    </r>
    <r>
      <rPr>
        <b/>
        <sz val="18"/>
        <color indexed="12"/>
        <rFont val="Arial Narrow"/>
        <family val="2"/>
      </rPr>
      <t>7</t>
    </r>
  </si>
  <si>
    <r>
      <t xml:space="preserve">PAGE </t>
    </r>
    <r>
      <rPr>
        <b/>
        <sz val="18"/>
        <color theme="0" tint="-4.9989318521683403E-2"/>
        <rFont val="Arial Narrow"/>
        <family val="2"/>
      </rPr>
      <t>0</t>
    </r>
    <r>
      <rPr>
        <b/>
        <sz val="18"/>
        <color indexed="12"/>
        <rFont val="Arial Narrow"/>
        <family val="2"/>
      </rPr>
      <t>6</t>
    </r>
  </si>
  <si>
    <t>FFTB</t>
  </si>
  <si>
    <t>THIS IS</t>
  </si>
  <si>
    <t>" NEW "</t>
  </si>
  <si>
    <t>GAAP</t>
  </si>
  <si>
    <t>CPA</t>
  </si>
  <si>
    <t>INDUSTRY</t>
  </si>
  <si>
    <t>HID</t>
  </si>
  <si>
    <t>THAT THE</t>
  </si>
  <si>
    <t>FROM US</t>
  </si>
  <si>
    <t>GAAP =                                                              GENERALLY ACCEPTED                                                              ACCOUNTING PRINCIPLES</t>
  </si>
  <si>
    <t xml:space="preserve">PAGE 15 </t>
  </si>
  <si>
    <t xml:space="preserve">^ SEE </t>
  </si>
  <si>
    <t>1 OF 2</t>
  </si>
  <si>
    <t>2 OF 2</t>
  </si>
  <si>
    <r>
      <t xml:space="preserve">PG 13 </t>
    </r>
    <r>
      <rPr>
        <b/>
        <sz val="18"/>
        <rFont val="Courier New"/>
        <family val="1"/>
      </rPr>
      <t>-</t>
    </r>
    <r>
      <rPr>
        <b/>
        <sz val="18"/>
        <color rgb="FF0000FF"/>
        <rFont val="Courier New"/>
        <family val="1"/>
      </rPr>
      <t xml:space="preserve"> </t>
    </r>
    <r>
      <rPr>
        <b/>
        <sz val="18"/>
        <color rgb="FFFF0000"/>
        <rFont val="Courier New"/>
        <family val="1"/>
      </rPr>
      <t>PG 12</t>
    </r>
  </si>
  <si>
    <r>
      <rPr>
        <b/>
        <sz val="18"/>
        <color rgb="FFFF0000"/>
        <rFont val="Courier New"/>
        <family val="1"/>
      </rPr>
      <t>HIDE-</t>
    </r>
    <r>
      <rPr>
        <b/>
        <sz val="18"/>
        <color rgb="FF00B050"/>
        <rFont val="Courier New"/>
        <family val="1"/>
      </rPr>
      <t xml:space="preserve">BEZZLE                   </t>
    </r>
    <r>
      <rPr>
        <b/>
        <sz val="18"/>
        <rFont val="Courier New"/>
        <family val="1"/>
      </rPr>
      <t xml:space="preserve">  PROOF</t>
    </r>
  </si>
  <si>
    <t>WE</t>
  </si>
  <si>
    <t>THESE</t>
  </si>
  <si>
    <t>AS</t>
  </si>
  <si>
    <t>SHOWN</t>
  </si>
  <si>
    <t>???</t>
  </si>
  <si>
    <t>REALLY</t>
  </si>
  <si>
    <t>DID</t>
  </si>
  <si>
    <t>CLEAR</t>
  </si>
  <si>
    <t>ABOVE:</t>
  </si>
  <si>
    <t>4 ROWS</t>
  </si>
  <si>
    <r>
      <rPr>
        <b/>
        <sz val="18"/>
        <color rgb="FF0000FF"/>
        <rFont val="Arial Narrow"/>
        <family val="2"/>
      </rPr>
      <t>ASS</t>
    </r>
    <r>
      <rPr>
        <b/>
        <sz val="18"/>
        <color rgb="FFFF0000"/>
        <rFont val="Arial Narrow"/>
        <family val="2"/>
      </rPr>
      <t>U</t>
    </r>
    <r>
      <rPr>
        <b/>
        <sz val="18"/>
        <color rgb="FF0000FF"/>
        <rFont val="Arial Narrow"/>
        <family val="2"/>
      </rPr>
      <t>ME</t>
    </r>
  </si>
  <si>
    <r>
      <t>ASS</t>
    </r>
    <r>
      <rPr>
        <b/>
        <sz val="18"/>
        <color rgb="FFFF0000"/>
        <rFont val="Arial Narrow"/>
        <family val="2"/>
      </rPr>
      <t>U</t>
    </r>
    <r>
      <rPr>
        <b/>
        <sz val="18"/>
        <color rgb="FF0000FF"/>
        <rFont val="Arial Narrow"/>
        <family val="2"/>
      </rPr>
      <t>ME</t>
    </r>
  </si>
  <si>
    <r>
      <t xml:space="preserve">EVERY GOVERNMENT ENTITY, AT EVERY LEVEL,                                                                                                 EVERY CPA FIRM AUDITED BUSINESS, AND                                                                                                      </t>
    </r>
    <r>
      <rPr>
        <b/>
        <sz val="15"/>
        <color rgb="FFFF0000"/>
        <rFont val="Arial Narrow"/>
        <family val="2"/>
      </rPr>
      <t xml:space="preserve"> EXCEPT FOR MINORITY OWNED BUSINESSES</t>
    </r>
    <r>
      <rPr>
        <b/>
        <sz val="15"/>
        <rFont val="Arial Narrow"/>
        <family val="2"/>
      </rPr>
      <t xml:space="preserve">                                                                                                                                                          </t>
    </r>
    <r>
      <rPr>
        <b/>
        <sz val="15"/>
        <color rgb="FFFF0000"/>
        <rFont val="Arial Narrow"/>
        <family val="2"/>
      </rPr>
      <t>(BECAUSE THOSE OWNERS DON'T KNOW THIS TRICK),</t>
    </r>
    <r>
      <rPr>
        <b/>
        <sz val="15"/>
        <rFont val="Arial Narrow"/>
        <family val="2"/>
      </rPr>
      <t xml:space="preserve"> EVERY BUSINESS COMMITS THIS CRIME,                                                                                                       ALL THE WAY DOWN TO YOUR LOCAL BAR.</t>
    </r>
  </si>
  <si>
    <t xml:space="preserve">  LTD =</t>
  </si>
  <si>
    <t xml:space="preserve">BELOW - SEE PAGE 16 </t>
  </si>
  <si>
    <t xml:space="preserve">ADVANCED TOPIC 1: </t>
  </si>
  <si>
    <t>SLAVE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</si>
</sst>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7">
    <font>
      <sz val="14"/>
      <color theme="1"/>
      <name val="ArialNarrow"/>
      <family val="2"/>
    </font>
    <font>
      <sz val="12"/>
      <color theme="1"/>
      <name val="Calibri"/>
      <family val="2"/>
      <scheme val="minor"/>
    </font>
    <font>
      <sz val="14"/>
      <name val="Arial Narrow"/>
      <family val="2"/>
    </font>
    <font>
      <b/>
      <sz val="14"/>
      <color rgb="FFFFFF00"/>
      <name val="Arial Narrow"/>
      <family val="2"/>
    </font>
    <font>
      <b/>
      <sz val="14"/>
      <color rgb="FF0000FF"/>
      <name val="Arial Narrow"/>
      <family val="2"/>
    </font>
    <font>
      <b/>
      <sz val="14"/>
      <name val="Arial Narrow"/>
      <family val="2"/>
    </font>
    <font>
      <b/>
      <sz val="14"/>
      <name val="Courier New"/>
      <family val="1"/>
    </font>
    <font>
      <sz val="20"/>
      <name val="Arial Narrow"/>
      <family val="2"/>
    </font>
    <font>
      <sz val="12"/>
      <color theme="1"/>
      <name val="Calibri"/>
      <family val="2"/>
    </font>
    <font>
      <b/>
      <sz val="14"/>
      <color rgb="FFFF0000"/>
      <name val="Courier New"/>
      <family val="1"/>
    </font>
    <font>
      <b/>
      <sz val="14"/>
      <color rgb="FFFF0000"/>
      <name val="Arial Narrow"/>
      <family val="2"/>
    </font>
    <font>
      <b/>
      <sz val="14"/>
      <color rgb="FF0000FF"/>
      <name val="Arial"/>
      <family val="2"/>
    </font>
    <font>
      <b/>
      <sz val="14"/>
      <color rgb="FF0000FF"/>
      <name val="Courier New"/>
      <family val="1"/>
    </font>
    <font>
      <b/>
      <sz val="14"/>
      <color rgb="FF00B050"/>
      <name val="Arial Narrow"/>
      <family val="2"/>
    </font>
    <font>
      <sz val="14"/>
      <color rgb="FFFF0000"/>
      <name val="Arial Narrow"/>
      <family val="2"/>
    </font>
    <font>
      <sz val="16"/>
      <name val="Arial Narrow"/>
      <family val="2"/>
    </font>
    <font>
      <sz val="14"/>
      <color rgb="FF0000FF"/>
      <name val="Arial Narrow"/>
      <family val="2"/>
    </font>
    <font>
      <b/>
      <sz val="42"/>
      <color rgb="FFFF0000"/>
      <name val="Arial Narrow"/>
      <family val="2"/>
    </font>
    <font>
      <b/>
      <sz val="18"/>
      <name val="Arial Narrow"/>
      <family val="2"/>
    </font>
    <font>
      <b/>
      <sz val="18"/>
      <color rgb="FFFF0000"/>
      <name val="Arial Narrow"/>
      <family val="2"/>
    </font>
    <font>
      <b/>
      <sz val="18"/>
      <color rgb="FF0000FF"/>
      <name val="Arial Narrow"/>
      <family val="2"/>
    </font>
    <font>
      <b/>
      <sz val="28"/>
      <color rgb="FFFF0000"/>
      <name val="Arial Narrow"/>
      <family val="2"/>
    </font>
    <font>
      <b/>
      <sz val="18"/>
      <color indexed="12"/>
      <name val="Arial Narrow"/>
      <family val="2"/>
    </font>
    <font>
      <b/>
      <sz val="14"/>
      <color indexed="12"/>
      <name val="Arial Narrow"/>
      <family val="2"/>
    </font>
    <font>
      <sz val="14"/>
      <color theme="1"/>
      <name val="Arial Narrow"/>
      <family val="2"/>
    </font>
    <font>
      <b/>
      <sz val="16"/>
      <color theme="1"/>
      <name val="Courier New"/>
      <family val="1"/>
    </font>
    <font>
      <b/>
      <sz val="16"/>
      <color rgb="FFFF0000"/>
      <name val="Courier New"/>
      <family val="1"/>
    </font>
    <font>
      <sz val="14"/>
      <color rgb="FFFFFF00"/>
      <name val="Arial Narrow"/>
      <family val="2"/>
    </font>
    <font>
      <b/>
      <sz val="15"/>
      <name val="Arial Narrow"/>
      <family val="2"/>
    </font>
    <font>
      <b/>
      <sz val="18"/>
      <name val="Courier New"/>
      <family val="1"/>
    </font>
    <font>
      <b/>
      <sz val="14"/>
      <color rgb="FF00B050"/>
      <name val="Courier New"/>
      <family val="1"/>
    </font>
    <font>
      <b/>
      <sz val="18"/>
      <color rgb="FFFF0000"/>
      <name val="Courier New"/>
      <family val="1"/>
    </font>
    <font>
      <b/>
      <sz val="16"/>
      <color rgb="FFFF0000"/>
      <name val="Arial Narrow"/>
      <family val="2"/>
    </font>
    <font>
      <b/>
      <sz val="14"/>
      <color theme="1"/>
      <name val="Arial Narrow"/>
      <family val="2"/>
    </font>
    <font>
      <b/>
      <sz val="16"/>
      <color rgb="FF0000FF"/>
      <name val="Arial Narrow"/>
      <family val="2"/>
    </font>
    <font>
      <b/>
      <sz val="16"/>
      <color rgb="FF00B050"/>
      <name val="Arial Narrow"/>
      <family val="2"/>
    </font>
    <font>
      <b/>
      <sz val="18"/>
      <color rgb="FF0000FF"/>
      <name val="Arial"/>
      <family val="2"/>
    </font>
    <font>
      <b/>
      <sz val="16"/>
      <name val="Arial Narrow"/>
      <family val="2"/>
    </font>
    <font>
      <b/>
      <sz val="24"/>
      <color rgb="FFFF0000"/>
      <name val="Arial Narrow"/>
      <family val="2"/>
    </font>
    <font>
      <b/>
      <sz val="16"/>
      <color rgb="FF0000FF"/>
      <name val="Courier New"/>
      <family val="1"/>
    </font>
    <font>
      <b/>
      <sz val="18"/>
      <color rgb="FF0000FF"/>
      <name val="Courier New"/>
      <family val="1"/>
    </font>
    <font>
      <b/>
      <sz val="16"/>
      <color indexed="10"/>
      <name val="Arial Narrow"/>
      <family val="2"/>
    </font>
    <font>
      <b/>
      <sz val="24"/>
      <color rgb="FF0000FF"/>
      <name val="Arial Narrow"/>
      <family val="2"/>
    </font>
    <font>
      <b/>
      <sz val="16"/>
      <color theme="0"/>
      <name val="Courier New"/>
      <family val="1"/>
    </font>
    <font>
      <b/>
      <sz val="17"/>
      <name val="Arial Narrow"/>
      <family val="2"/>
    </font>
    <font>
      <b/>
      <sz val="16"/>
      <color rgb="FFFFFF00"/>
      <name val="Courier New"/>
      <family val="1"/>
    </font>
    <font>
      <b/>
      <sz val="17"/>
      <color rgb="FF0000FF"/>
      <name val="Arial Narrow"/>
      <family val="2"/>
    </font>
    <font>
      <b/>
      <sz val="16"/>
      <color rgb="FFFFFF00"/>
      <name val="Arial Narrow"/>
      <family val="2"/>
    </font>
    <font>
      <b/>
      <sz val="22"/>
      <color rgb="FFFFFF00"/>
      <name val="Arial"/>
      <family val="2"/>
    </font>
    <font>
      <b/>
      <sz val="14"/>
      <color indexed="13"/>
      <name val="Arial Narrow"/>
      <family val="2"/>
    </font>
    <font>
      <b/>
      <sz val="14"/>
      <color indexed="17"/>
      <name val="Arial Narrow"/>
      <family val="2"/>
    </font>
    <font>
      <b/>
      <sz val="14"/>
      <color rgb="FFFF0000"/>
      <name val="Arial"/>
      <family val="2"/>
    </font>
    <font>
      <b/>
      <sz val="14"/>
      <color rgb="FF00B050"/>
      <name val="Arial"/>
      <family val="2"/>
    </font>
    <font>
      <b/>
      <sz val="14"/>
      <name val="Arial"/>
      <family val="2"/>
    </font>
    <font>
      <b/>
      <sz val="14"/>
      <color rgb="FFEDFFB9"/>
      <name val="Arial"/>
      <family val="2"/>
    </font>
    <font>
      <b/>
      <sz val="40"/>
      <color rgb="FFFF0000"/>
      <name val="Arial Narrow"/>
      <family val="2"/>
    </font>
    <font>
      <b/>
      <sz val="34"/>
      <color rgb="FF0000FF"/>
      <name val="Arial Narrow"/>
      <family val="2"/>
    </font>
    <font>
      <sz val="14"/>
      <name val="Arial"/>
      <family val="2"/>
    </font>
    <font>
      <b/>
      <sz val="12"/>
      <color rgb="FFFF0000"/>
      <name val="Courier New"/>
      <family val="1"/>
    </font>
    <font>
      <b/>
      <sz val="12"/>
      <color indexed="10"/>
      <name val="Courier New"/>
      <family val="1"/>
    </font>
    <font>
      <b/>
      <sz val="14"/>
      <color theme="1"/>
      <name val="Courier New"/>
      <family val="1"/>
    </font>
    <font>
      <b/>
      <sz val="12"/>
      <color theme="1"/>
      <name val="Courier New"/>
      <family val="1"/>
    </font>
    <font>
      <b/>
      <sz val="28"/>
      <color rgb="FF0000FF"/>
      <name val="Arial Narrow"/>
      <family val="2"/>
    </font>
    <font>
      <b/>
      <sz val="28"/>
      <name val="Arial Narrow"/>
      <family val="2"/>
    </font>
    <font>
      <b/>
      <sz val="28"/>
      <color rgb="FF00B050"/>
      <name val="Arial Narrow"/>
      <family val="2"/>
    </font>
    <font>
      <b/>
      <sz val="58"/>
      <color rgb="FFFF0000"/>
      <name val="Arial Narrow"/>
      <family val="2"/>
    </font>
    <font>
      <b/>
      <sz val="58"/>
      <color rgb="FF00B050"/>
      <name val="Arial Narrow"/>
      <family val="2"/>
    </font>
    <font>
      <b/>
      <sz val="16"/>
      <name val="Courier New"/>
      <family val="1"/>
    </font>
    <font>
      <b/>
      <sz val="22"/>
      <name val="Arial Narrow"/>
      <family val="2"/>
    </font>
    <font>
      <b/>
      <sz val="22"/>
      <color rgb="FFFF0000"/>
      <name val="Arial Narrow"/>
      <family val="2"/>
    </font>
    <font>
      <b/>
      <sz val="16"/>
      <name val="Arial"/>
      <family val="2"/>
    </font>
    <font>
      <b/>
      <sz val="26"/>
      <color rgb="FF0000FF"/>
      <name val="Arial Narrow"/>
      <family val="2"/>
    </font>
    <font>
      <b/>
      <sz val="36"/>
      <color rgb="FF0000FF"/>
      <name val="Arial Narrow"/>
      <family val="2"/>
    </font>
    <font>
      <b/>
      <sz val="15"/>
      <color rgb="FF0000FF"/>
      <name val="Arial Narrow"/>
      <family val="2"/>
    </font>
    <font>
      <b/>
      <sz val="20"/>
      <color rgb="FF0000FF"/>
      <name val="Arial"/>
      <family val="2"/>
    </font>
    <font>
      <b/>
      <sz val="20"/>
      <color rgb="FFFF0000"/>
      <name val="Arial"/>
      <family val="2"/>
    </font>
    <font>
      <b/>
      <sz val="20"/>
      <color rgb="FF00B050"/>
      <name val="Arial"/>
      <family val="2"/>
    </font>
    <font>
      <b/>
      <sz val="20"/>
      <name val="Arial"/>
      <family val="2"/>
    </font>
    <font>
      <b/>
      <sz val="15"/>
      <color rgb="FFFF0000"/>
      <name val="Arial Narrow"/>
      <family val="2"/>
    </font>
    <font>
      <b/>
      <sz val="15"/>
      <color rgb="FF00B050"/>
      <name val="Arial Narrow"/>
      <family val="2"/>
    </font>
    <font>
      <b/>
      <sz val="18"/>
      <color rgb="FF00B050"/>
      <name val="Arial Narrow"/>
      <family val="2"/>
    </font>
    <font>
      <b/>
      <sz val="18"/>
      <color rgb="FFFF0000"/>
      <name val="Arial"/>
      <family val="2"/>
    </font>
    <font>
      <b/>
      <sz val="22"/>
      <color rgb="FF0000FF"/>
      <name val="Courier New"/>
      <family val="1"/>
    </font>
    <font>
      <b/>
      <sz val="22"/>
      <name val="Courier New"/>
      <family val="1"/>
    </font>
    <font>
      <b/>
      <sz val="22"/>
      <color rgb="FFFF0000"/>
      <name val="Courier New"/>
      <family val="1"/>
    </font>
    <font>
      <b/>
      <sz val="20"/>
      <color rgb="FF0000FF"/>
      <name val="Arial Narrow"/>
      <family val="2"/>
    </font>
    <font>
      <b/>
      <sz val="20"/>
      <color theme="0"/>
      <name val="Arial Narrow"/>
      <family val="2"/>
    </font>
    <font>
      <b/>
      <sz val="20"/>
      <color rgb="FFFF0000"/>
      <name val="Arial Narrow"/>
      <family val="2"/>
    </font>
    <font>
      <b/>
      <sz val="20"/>
      <color rgb="FF00B050"/>
      <name val="Arial Narrow"/>
      <family val="2"/>
    </font>
    <font>
      <b/>
      <sz val="14"/>
      <color theme="0"/>
      <name val="Arial Narrow"/>
      <family val="2"/>
    </font>
    <font>
      <b/>
      <sz val="40"/>
      <color rgb="FFFF0000"/>
      <name val="Courier New"/>
      <family val="1"/>
    </font>
    <font>
      <b/>
      <sz val="40"/>
      <color rgb="FF0000FF"/>
      <name val="Courier New"/>
      <family val="1"/>
    </font>
    <font>
      <b/>
      <sz val="40"/>
      <name val="Courier New"/>
      <family val="1"/>
    </font>
    <font>
      <b/>
      <sz val="40"/>
      <color rgb="FF00B050"/>
      <name val="Courier New"/>
      <family val="1"/>
    </font>
    <font>
      <b/>
      <sz val="18"/>
      <color theme="0" tint="-4.9989318521683403E-2"/>
      <name val="Arial Narrow"/>
      <family val="2"/>
    </font>
    <font>
      <sz val="1"/>
      <name val="Arial Narrow"/>
      <family val="2"/>
    </font>
    <font>
      <b/>
      <sz val="18"/>
      <color rgb="FF00B050"/>
      <name val="Courier New"/>
      <family val="1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8EA"/>
        <bgColor indexed="64"/>
      </patternFill>
    </fill>
    <fill>
      <patternFill patternType="solid">
        <fgColor rgb="FFE6FFFB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DFFB9"/>
        <bgColor indexed="64"/>
      </patternFill>
    </fill>
    <fill>
      <patternFill patternType="solid">
        <fgColor rgb="FFE6FFFB"/>
        <bgColor rgb="FF000000"/>
      </patternFill>
    </fill>
    <fill>
      <patternFill patternType="solid">
        <fgColor rgb="FFC000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/>
      <diagonal style="thin">
        <color theme="0" tint="-0.24994659260841701"/>
      </diagonal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 style="thin">
        <color indexed="64"/>
      </left>
      <right style="thick">
        <color rgb="FFFF0000"/>
      </right>
      <top/>
      <bottom/>
      <diagonal/>
    </border>
    <border>
      <left style="thick">
        <color rgb="FF0000FF"/>
      </left>
      <right style="thick">
        <color rgb="FF0000FF"/>
      </right>
      <top style="thick">
        <color rgb="FF0000FF"/>
      </top>
      <bottom/>
      <diagonal/>
    </border>
    <border>
      <left style="thick">
        <color rgb="FF0000FF"/>
      </left>
      <right style="thick">
        <color rgb="FF0000FF"/>
      </right>
      <top/>
      <bottom style="thick">
        <color rgb="FF0000FF"/>
      </bottom>
      <diagonal/>
    </border>
  </borders>
  <cellStyleXfs count="2">
    <xf numFmtId="0" fontId="0" fillId="0" borderId="0"/>
    <xf numFmtId="0" fontId="1" fillId="0" borderId="0"/>
  </cellStyleXfs>
  <cellXfs count="590">
    <xf numFmtId="0" fontId="0" fillId="0" borderId="0" xfId="0"/>
    <xf numFmtId="37" fontId="2" fillId="0" borderId="0" xfId="1" applyNumberFormat="1" applyFont="1" applyAlignment="1">
      <alignment horizontal="center" vertical="center"/>
    </xf>
    <xf numFmtId="37" fontId="2" fillId="0" borderId="0" xfId="1" applyNumberFormat="1" applyFont="1" applyAlignment="1">
      <alignment horizontal="left" vertical="center"/>
    </xf>
    <xf numFmtId="37" fontId="2" fillId="0" borderId="0" xfId="1" applyNumberFormat="1" applyFont="1" applyAlignment="1">
      <alignment vertical="center"/>
    </xf>
    <xf numFmtId="37" fontId="2" fillId="2" borderId="5" xfId="1" applyNumberFormat="1" applyFont="1" applyFill="1" applyBorder="1" applyAlignment="1">
      <alignment horizontal="right" vertical="center"/>
    </xf>
    <xf numFmtId="37" fontId="2" fillId="2" borderId="3" xfId="1" applyNumberFormat="1" applyFont="1" applyFill="1" applyBorder="1" applyAlignment="1">
      <alignment horizontal="right" vertical="center"/>
    </xf>
    <xf numFmtId="37" fontId="2" fillId="2" borderId="4" xfId="1" applyNumberFormat="1" applyFont="1" applyFill="1" applyBorder="1" applyAlignment="1">
      <alignment horizontal="right" vertical="center"/>
    </xf>
    <xf numFmtId="37" fontId="5" fillId="0" borderId="0" xfId="1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37" fontId="2" fillId="0" borderId="5" xfId="1" applyNumberFormat="1" applyFont="1" applyBorder="1" applyAlignment="1">
      <alignment vertical="center"/>
    </xf>
    <xf numFmtId="37" fontId="2" fillId="0" borderId="3" xfId="1" applyNumberFormat="1" applyFont="1" applyBorder="1" applyAlignment="1">
      <alignment vertical="center"/>
    </xf>
    <xf numFmtId="49" fontId="2" fillId="0" borderId="3" xfId="1" applyNumberFormat="1" applyFont="1" applyBorder="1" applyAlignment="1">
      <alignment horizontal="left" vertical="center"/>
    </xf>
    <xf numFmtId="37" fontId="2" fillId="0" borderId="4" xfId="1" applyNumberFormat="1" applyFont="1" applyBorder="1" applyAlignment="1">
      <alignment vertical="center"/>
    </xf>
    <xf numFmtId="37" fontId="2" fillId="0" borderId="1" xfId="1" applyNumberFormat="1" applyFont="1" applyBorder="1" applyAlignment="1">
      <alignment vertical="center"/>
    </xf>
    <xf numFmtId="37" fontId="4" fillId="0" borderId="0" xfId="1" applyNumberFormat="1" applyFont="1" applyAlignment="1">
      <alignment horizontal="center" vertical="center"/>
    </xf>
    <xf numFmtId="37" fontId="2" fillId="4" borderId="1" xfId="1" applyNumberFormat="1" applyFont="1" applyFill="1" applyBorder="1" applyAlignment="1">
      <alignment horizontal="center" vertical="center"/>
    </xf>
    <xf numFmtId="3" fontId="6" fillId="2" borderId="5" xfId="1" applyNumberFormat="1" applyFont="1" applyFill="1" applyBorder="1" applyAlignment="1">
      <alignment horizontal="center" vertical="center"/>
    </xf>
    <xf numFmtId="37" fontId="6" fillId="2" borderId="3" xfId="1" applyNumberFormat="1" applyFont="1" applyFill="1" applyBorder="1" applyAlignment="1">
      <alignment horizontal="center" vertical="center"/>
    </xf>
    <xf numFmtId="49" fontId="3" fillId="5" borderId="3" xfId="1" applyNumberFormat="1" applyFont="1" applyFill="1" applyBorder="1" applyAlignment="1">
      <alignment horizontal="left" vertical="center"/>
    </xf>
    <xf numFmtId="49" fontId="2" fillId="0" borderId="4" xfId="1" applyNumberFormat="1" applyFont="1" applyBorder="1" applyAlignment="1">
      <alignment horizontal="left" vertical="center"/>
    </xf>
    <xf numFmtId="37" fontId="6" fillId="2" borderId="4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49" fontId="2" fillId="6" borderId="4" xfId="1" applyNumberFormat="1" applyFont="1" applyFill="1" applyBorder="1" applyAlignment="1">
      <alignment horizontal="left" vertical="center"/>
    </xf>
    <xf numFmtId="49" fontId="2" fillId="6" borderId="3" xfId="1" applyNumberFormat="1" applyFont="1" applyFill="1" applyBorder="1" applyAlignment="1">
      <alignment horizontal="left" vertical="center"/>
    </xf>
    <xf numFmtId="37" fontId="2" fillId="6" borderId="4" xfId="1" applyNumberFormat="1" applyFont="1" applyFill="1" applyBorder="1" applyAlignment="1">
      <alignment vertical="center"/>
    </xf>
    <xf numFmtId="37" fontId="15" fillId="0" borderId="0" xfId="1" applyNumberFormat="1" applyFont="1" applyAlignment="1">
      <alignment vertical="center"/>
    </xf>
    <xf numFmtId="37" fontId="16" fillId="0" borderId="4" xfId="1" applyNumberFormat="1" applyFont="1" applyBorder="1" applyAlignment="1">
      <alignment vertical="center"/>
    </xf>
    <xf numFmtId="37" fontId="16" fillId="0" borderId="3" xfId="1" applyNumberFormat="1" applyFont="1" applyBorder="1" applyAlignment="1">
      <alignment vertical="center"/>
    </xf>
    <xf numFmtId="37" fontId="13" fillId="0" borderId="4" xfId="1" applyNumberFormat="1" applyFont="1" applyBorder="1" applyAlignment="1">
      <alignment vertical="center"/>
    </xf>
    <xf numFmtId="37" fontId="13" fillId="0" borderId="3" xfId="1" applyNumberFormat="1" applyFont="1" applyBorder="1" applyAlignment="1">
      <alignment vertical="center"/>
    </xf>
    <xf numFmtId="37" fontId="14" fillId="2" borderId="4" xfId="1" applyNumberFormat="1" applyFont="1" applyFill="1" applyBorder="1" applyAlignment="1">
      <alignment horizontal="right" vertical="center"/>
    </xf>
    <xf numFmtId="37" fontId="16" fillId="2" borderId="4" xfId="1" applyNumberFormat="1" applyFont="1" applyFill="1" applyBorder="1" applyAlignment="1">
      <alignment horizontal="right" vertical="center"/>
    </xf>
    <xf numFmtId="37" fontId="14" fillId="2" borderId="3" xfId="1" quotePrefix="1" applyNumberFormat="1" applyFont="1" applyFill="1" applyBorder="1" applyAlignment="1">
      <alignment horizontal="right" vertical="center"/>
    </xf>
    <xf numFmtId="37" fontId="16" fillId="2" borderId="3" xfId="1" quotePrefix="1" applyNumberFormat="1" applyFont="1" applyFill="1" applyBorder="1" applyAlignment="1">
      <alignment horizontal="right" vertical="center"/>
    </xf>
    <xf numFmtId="37" fontId="2" fillId="2" borderId="3" xfId="1" applyNumberFormat="1" applyFont="1" applyFill="1" applyBorder="1" applyAlignment="1">
      <alignment vertical="center"/>
    </xf>
    <xf numFmtId="37" fontId="15" fillId="9" borderId="1" xfId="1" quotePrefix="1" applyNumberFormat="1" applyFont="1" applyFill="1" applyBorder="1" applyAlignment="1">
      <alignment horizontal="center" vertical="center"/>
    </xf>
    <xf numFmtId="37" fontId="15" fillId="9" borderId="1" xfId="1" applyNumberFormat="1" applyFont="1" applyFill="1" applyBorder="1" applyAlignment="1">
      <alignment horizontal="center" vertical="center"/>
    </xf>
    <xf numFmtId="3" fontId="3" fillId="5" borderId="0" xfId="1" applyNumberFormat="1" applyFont="1" applyFill="1" applyAlignment="1">
      <alignment horizontal="center" vertical="center"/>
    </xf>
    <xf numFmtId="37" fontId="13" fillId="0" borderId="1" xfId="1" applyNumberFormat="1" applyFont="1" applyBorder="1" applyAlignment="1">
      <alignment vertical="center"/>
    </xf>
    <xf numFmtId="0" fontId="11" fillId="0" borderId="0" xfId="0" applyFont="1" applyAlignment="1">
      <alignment vertical="center" wrapText="1"/>
    </xf>
    <xf numFmtId="37" fontId="16" fillId="0" borderId="5" xfId="1" applyNumberFormat="1" applyFont="1" applyBorder="1" applyAlignment="1">
      <alignment vertical="center"/>
    </xf>
    <xf numFmtId="37" fontId="13" fillId="0" borderId="5" xfId="1" applyNumberFormat="1" applyFont="1" applyBorder="1" applyAlignment="1">
      <alignment vertical="center"/>
    </xf>
    <xf numFmtId="37" fontId="6" fillId="0" borderId="1" xfId="1" quotePrefix="1" applyNumberFormat="1" applyFont="1" applyBorder="1" applyAlignment="1">
      <alignment horizontal="center" vertical="center"/>
    </xf>
    <xf numFmtId="37" fontId="6" fillId="0" borderId="3" xfId="1" quotePrefix="1" applyNumberFormat="1" applyFont="1" applyBorder="1" applyAlignment="1">
      <alignment horizontal="center" vertical="center"/>
    </xf>
    <xf numFmtId="37" fontId="6" fillId="0" borderId="4" xfId="1" quotePrefix="1" applyNumberFormat="1" applyFont="1" applyBorder="1" applyAlignment="1">
      <alignment horizontal="center" vertical="center"/>
    </xf>
    <xf numFmtId="37" fontId="6" fillId="0" borderId="5" xfId="1" quotePrefix="1" applyNumberFormat="1" applyFont="1" applyBorder="1" applyAlignment="1">
      <alignment horizontal="center" vertical="center"/>
    </xf>
    <xf numFmtId="37" fontId="3" fillId="5" borderId="4" xfId="1" applyNumberFormat="1" applyFont="1" applyFill="1" applyBorder="1" applyAlignment="1">
      <alignment vertical="center"/>
    </xf>
    <xf numFmtId="37" fontId="2" fillId="0" borderId="5" xfId="1" applyNumberFormat="1" applyFont="1" applyBorder="1" applyAlignment="1">
      <alignment horizontal="center" vertical="center"/>
    </xf>
    <xf numFmtId="37" fontId="2" fillId="2" borderId="7" xfId="1" applyNumberFormat="1" applyFont="1" applyFill="1" applyBorder="1" applyAlignment="1">
      <alignment horizontal="left" vertical="center"/>
    </xf>
    <xf numFmtId="3" fontId="6" fillId="2" borderId="3" xfId="1" applyNumberFormat="1" applyFont="1" applyFill="1" applyBorder="1" applyAlignment="1">
      <alignment horizontal="center" vertical="center"/>
    </xf>
    <xf numFmtId="37" fontId="2" fillId="4" borderId="1" xfId="1" quotePrefix="1" applyNumberFormat="1" applyFont="1" applyFill="1" applyBorder="1" applyAlignment="1">
      <alignment horizontal="center" vertical="center"/>
    </xf>
    <xf numFmtId="37" fontId="2" fillId="4" borderId="5" xfId="1" quotePrefix="1" applyNumberFormat="1" applyFont="1" applyFill="1" applyBorder="1" applyAlignment="1">
      <alignment horizontal="center" vertical="center"/>
    </xf>
    <xf numFmtId="37" fontId="2" fillId="2" borderId="3" xfId="1" quotePrefix="1" applyNumberFormat="1" applyFont="1" applyFill="1" applyBorder="1" applyAlignment="1">
      <alignment horizontal="right" vertical="center"/>
    </xf>
    <xf numFmtId="37" fontId="2" fillId="9" borderId="5" xfId="1" applyNumberFormat="1" applyFont="1" applyFill="1" applyBorder="1" applyAlignment="1">
      <alignment horizontal="right" vertical="center"/>
    </xf>
    <xf numFmtId="37" fontId="2" fillId="9" borderId="3" xfId="1" applyNumberFormat="1" applyFont="1" applyFill="1" applyBorder="1" applyAlignment="1">
      <alignment horizontal="right" vertical="center"/>
    </xf>
    <xf numFmtId="37" fontId="2" fillId="0" borderId="5" xfId="1" applyNumberFormat="1" applyFont="1" applyBorder="1" applyAlignment="1">
      <alignment horizontal="left" vertical="center"/>
    </xf>
    <xf numFmtId="37" fontId="2" fillId="0" borderId="3" xfId="1" applyNumberFormat="1" applyFont="1" applyBorder="1" applyAlignment="1">
      <alignment horizontal="left" vertical="center"/>
    </xf>
    <xf numFmtId="37" fontId="2" fillId="6" borderId="3" xfId="1" applyNumberFormat="1" applyFont="1" applyFill="1" applyBorder="1" applyAlignment="1">
      <alignment vertical="center"/>
    </xf>
    <xf numFmtId="37" fontId="2" fillId="6" borderId="0" xfId="1" applyNumberFormat="1" applyFont="1" applyFill="1" applyAlignment="1">
      <alignment vertical="center"/>
    </xf>
    <xf numFmtId="37" fontId="12" fillId="0" borderId="5" xfId="1" applyNumberFormat="1" applyFont="1" applyBorder="1" applyAlignment="1">
      <alignment horizontal="center" vertical="center"/>
    </xf>
    <xf numFmtId="37" fontId="12" fillId="0" borderId="3" xfId="1" applyNumberFormat="1" applyFont="1" applyBorder="1" applyAlignment="1">
      <alignment horizontal="center" vertical="center"/>
    </xf>
    <xf numFmtId="37" fontId="12" fillId="6" borderId="4" xfId="1" quotePrefix="1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37" fontId="2" fillId="3" borderId="5" xfId="1" applyNumberFormat="1" applyFont="1" applyFill="1" applyBorder="1" applyAlignment="1">
      <alignment horizontal="right" vertical="center"/>
    </xf>
    <xf numFmtId="37" fontId="2" fillId="3" borderId="3" xfId="1" applyNumberFormat="1" applyFont="1" applyFill="1" applyBorder="1" applyAlignment="1">
      <alignment horizontal="right" vertical="center"/>
    </xf>
    <xf numFmtId="37" fontId="4" fillId="0" borderId="3" xfId="1" applyNumberFormat="1" applyFont="1" applyBorder="1" applyAlignment="1">
      <alignment horizontal="center" vertical="center"/>
    </xf>
    <xf numFmtId="37" fontId="23" fillId="0" borderId="3" xfId="1" applyNumberFormat="1" applyFont="1" applyBorder="1" applyAlignment="1">
      <alignment horizontal="center" vertical="center"/>
    </xf>
    <xf numFmtId="37" fontId="10" fillId="0" borderId="3" xfId="1" applyNumberFormat="1" applyFont="1" applyBorder="1" applyAlignment="1">
      <alignment horizontal="center" vertical="center"/>
    </xf>
    <xf numFmtId="37" fontId="2" fillId="3" borderId="3" xfId="1" applyNumberFormat="1" applyFont="1" applyFill="1" applyBorder="1" applyAlignment="1">
      <alignment vertical="center"/>
    </xf>
    <xf numFmtId="37" fontId="23" fillId="3" borderId="3" xfId="1" applyNumberFormat="1" applyFont="1" applyFill="1" applyBorder="1" applyAlignment="1">
      <alignment horizontal="center" vertical="center"/>
    </xf>
    <xf numFmtId="37" fontId="2" fillId="0" borderId="16" xfId="1" applyNumberFormat="1" applyFont="1" applyBorder="1" applyAlignment="1">
      <alignment vertical="center"/>
    </xf>
    <xf numFmtId="37" fontId="4" fillId="3" borderId="3" xfId="1" applyNumberFormat="1" applyFont="1" applyFill="1" applyBorder="1" applyAlignment="1">
      <alignment horizontal="center" vertical="center"/>
    </xf>
    <xf numFmtId="49" fontId="3" fillId="10" borderId="3" xfId="1" applyNumberFormat="1" applyFont="1" applyFill="1" applyBorder="1" applyAlignment="1">
      <alignment horizontal="left" vertical="center"/>
    </xf>
    <xf numFmtId="49" fontId="3" fillId="7" borderId="3" xfId="1" applyNumberFormat="1" applyFont="1" applyFill="1" applyBorder="1" applyAlignment="1">
      <alignment horizontal="left" vertical="center"/>
    </xf>
    <xf numFmtId="37" fontId="24" fillId="0" borderId="0" xfId="0" applyNumberFormat="1" applyFont="1" applyAlignment="1">
      <alignment vertical="center"/>
    </xf>
    <xf numFmtId="37" fontId="25" fillId="0" borderId="0" xfId="0" applyNumberFormat="1" applyFont="1" applyAlignment="1">
      <alignment vertical="center"/>
    </xf>
    <xf numFmtId="37" fontId="4" fillId="0" borderId="0" xfId="0" applyNumberFormat="1" applyFont="1" applyAlignment="1">
      <alignment vertical="center"/>
    </xf>
    <xf numFmtId="37" fontId="24" fillId="2" borderId="15" xfId="0" applyNumberFormat="1" applyFont="1" applyFill="1" applyBorder="1" applyAlignment="1">
      <alignment vertical="center"/>
    </xf>
    <xf numFmtId="37" fontId="24" fillId="7" borderId="3" xfId="0" applyNumberFormat="1" applyFont="1" applyFill="1" applyBorder="1" applyAlignment="1">
      <alignment vertical="center"/>
    </xf>
    <xf numFmtId="37" fontId="24" fillId="2" borderId="7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right"/>
    </xf>
    <xf numFmtId="0" fontId="2" fillId="0" borderId="0" xfId="0" applyFont="1"/>
    <xf numFmtId="0" fontId="3" fillId="11" borderId="0" xfId="0" applyFont="1" applyFill="1" applyAlignment="1">
      <alignment horizontal="center"/>
    </xf>
    <xf numFmtId="0" fontId="2" fillId="0" borderId="12" xfId="0" applyFont="1" applyBorder="1"/>
    <xf numFmtId="37" fontId="24" fillId="2" borderId="15" xfId="0" applyNumberFormat="1" applyFont="1" applyFill="1" applyBorder="1" applyAlignment="1">
      <alignment horizontal="center" vertical="center"/>
    </xf>
    <xf numFmtId="37" fontId="24" fillId="7" borderId="1" xfId="0" applyNumberFormat="1" applyFont="1" applyFill="1" applyBorder="1" applyAlignment="1">
      <alignment vertical="center"/>
    </xf>
    <xf numFmtId="37" fontId="24" fillId="2" borderId="7" xfId="0" applyNumberFormat="1" applyFont="1" applyFill="1" applyBorder="1" applyAlignment="1">
      <alignment vertical="center"/>
    </xf>
    <xf numFmtId="37" fontId="2" fillId="2" borderId="1" xfId="1" applyNumberFormat="1" applyFont="1" applyFill="1" applyBorder="1" applyAlignment="1">
      <alignment horizontal="center" vertical="center"/>
    </xf>
    <xf numFmtId="37" fontId="2" fillId="0" borderId="0" xfId="0" applyNumberFormat="1" applyFont="1"/>
    <xf numFmtId="37" fontId="24" fillId="0" borderId="4" xfId="0" applyNumberFormat="1" applyFont="1" applyBorder="1" applyAlignment="1">
      <alignment vertical="center"/>
    </xf>
    <xf numFmtId="37" fontId="24" fillId="0" borderId="1" xfId="0" applyNumberFormat="1" applyFont="1" applyBorder="1" applyAlignment="1">
      <alignment vertical="center"/>
    </xf>
    <xf numFmtId="37" fontId="24" fillId="7" borderId="4" xfId="0" applyNumberFormat="1" applyFont="1" applyFill="1" applyBorder="1" applyAlignment="1">
      <alignment vertical="center"/>
    </xf>
    <xf numFmtId="37" fontId="24" fillId="0" borderId="0" xfId="0" applyNumberFormat="1" applyFont="1" applyAlignment="1">
      <alignment horizontal="center" vertical="center"/>
    </xf>
    <xf numFmtId="37" fontId="24" fillId="3" borderId="1" xfId="0" applyNumberFormat="1" applyFont="1" applyFill="1" applyBorder="1" applyAlignment="1">
      <alignment vertical="center"/>
    </xf>
    <xf numFmtId="37" fontId="3" fillId="11" borderId="0" xfId="0" applyNumberFormat="1" applyFont="1" applyFill="1" applyAlignment="1">
      <alignment horizontal="center" vertical="center"/>
    </xf>
    <xf numFmtId="37" fontId="2" fillId="0" borderId="4" xfId="0" applyNumberFormat="1" applyFont="1" applyBorder="1" applyAlignment="1">
      <alignment vertical="center"/>
    </xf>
    <xf numFmtId="37" fontId="3" fillId="11" borderId="0" xfId="0" quotePrefix="1" applyNumberFormat="1" applyFont="1" applyFill="1" applyAlignment="1">
      <alignment horizontal="center" vertical="center"/>
    </xf>
    <xf numFmtId="37" fontId="26" fillId="0" borderId="0" xfId="0" applyNumberFormat="1" applyFont="1" applyAlignment="1">
      <alignment horizontal="center" vertical="center"/>
    </xf>
    <xf numFmtId="37" fontId="24" fillId="0" borderId="3" xfId="0" applyNumberFormat="1" applyFont="1" applyBorder="1" applyAlignment="1">
      <alignment vertical="center"/>
    </xf>
    <xf numFmtId="37" fontId="24" fillId="12" borderId="3" xfId="0" applyNumberFormat="1" applyFont="1" applyFill="1" applyBorder="1" applyAlignment="1">
      <alignment vertical="center"/>
    </xf>
    <xf numFmtId="37" fontId="27" fillId="0" borderId="3" xfId="0" applyNumberFormat="1" applyFont="1" applyBorder="1" applyAlignment="1">
      <alignment vertical="center"/>
    </xf>
    <xf numFmtId="37" fontId="24" fillId="8" borderId="3" xfId="0" applyNumberFormat="1" applyFont="1" applyFill="1" applyBorder="1" applyAlignment="1">
      <alignment vertical="center"/>
    </xf>
    <xf numFmtId="37" fontId="3" fillId="10" borderId="1" xfId="0" applyNumberFormat="1" applyFont="1" applyFill="1" applyBorder="1" applyAlignment="1">
      <alignment horizontal="center" vertical="center"/>
    </xf>
    <xf numFmtId="37" fontId="24" fillId="9" borderId="4" xfId="0" applyNumberFormat="1" applyFont="1" applyFill="1" applyBorder="1" applyAlignment="1">
      <alignment vertical="center"/>
    </xf>
    <xf numFmtId="37" fontId="24" fillId="0" borderId="5" xfId="0" applyNumberFormat="1" applyFont="1" applyBorder="1" applyAlignment="1">
      <alignment vertical="center"/>
    </xf>
    <xf numFmtId="37" fontId="24" fillId="7" borderId="5" xfId="0" applyNumberFormat="1" applyFont="1" applyFill="1" applyBorder="1" applyAlignment="1">
      <alignment vertical="center"/>
    </xf>
    <xf numFmtId="37" fontId="24" fillId="3" borderId="5" xfId="0" applyNumberFormat="1" applyFont="1" applyFill="1" applyBorder="1" applyAlignment="1">
      <alignment vertical="center"/>
    </xf>
    <xf numFmtId="37" fontId="9" fillId="0" borderId="0" xfId="1" applyNumberFormat="1" applyFont="1" applyAlignment="1">
      <alignment vertical="center"/>
    </xf>
    <xf numFmtId="37" fontId="3" fillId="11" borderId="4" xfId="0" applyNumberFormat="1" applyFont="1" applyFill="1" applyBorder="1" applyAlignment="1">
      <alignment vertical="center"/>
    </xf>
    <xf numFmtId="37" fontId="24" fillId="2" borderId="8" xfId="0" applyNumberFormat="1" applyFont="1" applyFill="1" applyBorder="1" applyAlignment="1">
      <alignment horizontal="center" vertical="center"/>
    </xf>
    <xf numFmtId="37" fontId="3" fillId="11" borderId="5" xfId="0" applyNumberFormat="1" applyFont="1" applyFill="1" applyBorder="1" applyAlignment="1">
      <alignment vertical="center"/>
    </xf>
    <xf numFmtId="37" fontId="6" fillId="0" borderId="0" xfId="0" quotePrefix="1" applyNumberFormat="1" applyFont="1" applyAlignment="1">
      <alignment vertical="center"/>
    </xf>
    <xf numFmtId="37" fontId="28" fillId="0" borderId="0" xfId="0" applyNumberFormat="1" applyFont="1" applyAlignment="1">
      <alignment vertical="center"/>
    </xf>
    <xf numFmtId="37" fontId="24" fillId="4" borderId="1" xfId="0" applyNumberFormat="1" applyFont="1" applyFill="1" applyBorder="1" applyAlignment="1">
      <alignment vertical="center"/>
    </xf>
    <xf numFmtId="37" fontId="24" fillId="0" borderId="15" xfId="0" applyNumberFormat="1" applyFont="1" applyBorder="1" applyAlignment="1">
      <alignment vertical="center"/>
    </xf>
    <xf numFmtId="37" fontId="24" fillId="0" borderId="7" xfId="0" applyNumberFormat="1" applyFont="1" applyBorder="1" applyAlignment="1">
      <alignment vertical="center"/>
    </xf>
    <xf numFmtId="37" fontId="24" fillId="0" borderId="11" xfId="0" applyNumberFormat="1" applyFont="1" applyBorder="1" applyAlignment="1">
      <alignment vertical="center"/>
    </xf>
    <xf numFmtId="37" fontId="24" fillId="0" borderId="6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37" fontId="24" fillId="0" borderId="13" xfId="0" applyNumberFormat="1" applyFont="1" applyBorder="1" applyAlignment="1">
      <alignment vertical="center"/>
    </xf>
    <xf numFmtId="37" fontId="24" fillId="0" borderId="12" xfId="0" applyNumberFormat="1" applyFont="1" applyBorder="1" applyAlignment="1">
      <alignment vertical="center"/>
    </xf>
    <xf numFmtId="37" fontId="3" fillId="5" borderId="3" xfId="0" applyNumberFormat="1" applyFont="1" applyFill="1" applyBorder="1" applyAlignment="1">
      <alignment vertical="center"/>
    </xf>
    <xf numFmtId="37" fontId="2" fillId="0" borderId="0" xfId="0" applyNumberFormat="1" applyFont="1" applyAlignment="1">
      <alignment vertical="center"/>
    </xf>
    <xf numFmtId="37" fontId="2" fillId="0" borderId="3" xfId="0" applyNumberFormat="1" applyFont="1" applyBorder="1" applyAlignment="1">
      <alignment vertical="center"/>
    </xf>
    <xf numFmtId="49" fontId="12" fillId="8" borderId="4" xfId="1" applyNumberFormat="1" applyFont="1" applyFill="1" applyBorder="1" applyAlignment="1">
      <alignment horizontal="left" vertical="center"/>
    </xf>
    <xf numFmtId="37" fontId="3" fillId="11" borderId="1" xfId="0" applyNumberFormat="1" applyFont="1" applyFill="1" applyBorder="1" applyAlignment="1">
      <alignment vertical="center"/>
    </xf>
    <xf numFmtId="0" fontId="36" fillId="0" borderId="0" xfId="0" applyFont="1" applyAlignment="1">
      <alignment vertical="center"/>
    </xf>
    <xf numFmtId="37" fontId="4" fillId="0" borderId="0" xfId="0" applyNumberFormat="1" applyFont="1" applyAlignment="1">
      <alignment vertical="center" wrapText="1"/>
    </xf>
    <xf numFmtId="37" fontId="4" fillId="0" borderId="2" xfId="0" applyNumberFormat="1" applyFont="1" applyBorder="1" applyAlignment="1">
      <alignment vertical="center" wrapText="1"/>
    </xf>
    <xf numFmtId="37" fontId="38" fillId="0" borderId="0" xfId="0" applyNumberFormat="1" applyFont="1" applyAlignment="1">
      <alignment vertical="center" wrapText="1"/>
    </xf>
    <xf numFmtId="37" fontId="24" fillId="2" borderId="10" xfId="0" applyNumberFormat="1" applyFont="1" applyFill="1" applyBorder="1" applyAlignment="1">
      <alignment vertical="center"/>
    </xf>
    <xf numFmtId="37" fontId="39" fillId="0" borderId="0" xfId="0" applyNumberFormat="1" applyFont="1" applyAlignment="1">
      <alignment vertical="center"/>
    </xf>
    <xf numFmtId="37" fontId="39" fillId="0" borderId="0" xfId="0" applyNumberFormat="1" applyFont="1" applyAlignment="1">
      <alignment horizontal="center" vertical="center"/>
    </xf>
    <xf numFmtId="37" fontId="14" fillId="0" borderId="0" xfId="0" applyNumberFormat="1" applyFont="1" applyAlignment="1">
      <alignment vertical="center"/>
    </xf>
    <xf numFmtId="37" fontId="24" fillId="7" borderId="13" xfId="0" applyNumberFormat="1" applyFont="1" applyFill="1" applyBorder="1" applyAlignment="1">
      <alignment vertical="center"/>
    </xf>
    <xf numFmtId="37" fontId="24" fillId="9" borderId="20" xfId="0" applyNumberFormat="1" applyFont="1" applyFill="1" applyBorder="1" applyAlignment="1">
      <alignment vertical="center"/>
    </xf>
    <xf numFmtId="37" fontId="4" fillId="9" borderId="20" xfId="0" applyNumberFormat="1" applyFont="1" applyFill="1" applyBorder="1" applyAlignment="1">
      <alignment horizontal="center" vertical="center"/>
    </xf>
    <xf numFmtId="37" fontId="24" fillId="7" borderId="12" xfId="0" applyNumberFormat="1" applyFont="1" applyFill="1" applyBorder="1" applyAlignment="1">
      <alignment vertical="center"/>
    </xf>
    <xf numFmtId="37" fontId="3" fillId="10" borderId="4" xfId="0" applyNumberFormat="1" applyFont="1" applyFill="1" applyBorder="1" applyAlignment="1">
      <alignment vertical="center"/>
    </xf>
    <xf numFmtId="37" fontId="3" fillId="10" borderId="5" xfId="0" applyNumberFormat="1" applyFont="1" applyFill="1" applyBorder="1" applyAlignment="1">
      <alignment vertical="center"/>
    </xf>
    <xf numFmtId="37" fontId="3" fillId="5" borderId="0" xfId="0" applyNumberFormat="1" applyFont="1" applyFill="1" applyAlignment="1">
      <alignment horizontal="center" vertical="center"/>
    </xf>
    <xf numFmtId="37" fontId="16" fillId="12" borderId="3" xfId="0" applyNumberFormat="1" applyFont="1" applyFill="1" applyBorder="1" applyAlignment="1">
      <alignment vertical="center"/>
    </xf>
    <xf numFmtId="37" fontId="42" fillId="0" borderId="0" xfId="0" applyNumberFormat="1" applyFont="1" applyAlignment="1">
      <alignment vertical="center" wrapText="1"/>
    </xf>
    <xf numFmtId="37" fontId="25" fillId="0" borderId="0" xfId="0" applyNumberFormat="1" applyFont="1" applyAlignment="1">
      <alignment horizontal="center" vertical="center"/>
    </xf>
    <xf numFmtId="37" fontId="16" fillId="0" borderId="0" xfId="0" applyNumberFormat="1" applyFont="1" applyAlignment="1">
      <alignment horizontal="center" vertical="center"/>
    </xf>
    <xf numFmtId="37" fontId="24" fillId="2" borderId="0" xfId="0" applyNumberFormat="1" applyFont="1" applyFill="1" applyAlignment="1">
      <alignment horizontal="center" vertical="center"/>
    </xf>
    <xf numFmtId="37" fontId="24" fillId="7" borderId="0" xfId="0" applyNumberFormat="1" applyFont="1" applyFill="1" applyAlignment="1">
      <alignment vertical="center"/>
    </xf>
    <xf numFmtId="37" fontId="24" fillId="2" borderId="0" xfId="0" applyNumberFormat="1" applyFont="1" applyFill="1" applyAlignment="1">
      <alignment vertical="center"/>
    </xf>
    <xf numFmtId="37" fontId="2" fillId="3" borderId="3" xfId="1" quotePrefix="1" applyNumberFormat="1" applyFont="1" applyFill="1" applyBorder="1" applyAlignment="1">
      <alignment horizontal="right" vertical="center"/>
    </xf>
    <xf numFmtId="3" fontId="3" fillId="7" borderId="0" xfId="1" applyNumberFormat="1" applyFont="1" applyFill="1" applyAlignment="1">
      <alignment horizontal="center" vertical="center"/>
    </xf>
    <xf numFmtId="3" fontId="3" fillId="10" borderId="0" xfId="1" applyNumberFormat="1" applyFont="1" applyFill="1" applyAlignment="1">
      <alignment horizontal="center" vertical="center"/>
    </xf>
    <xf numFmtId="37" fontId="10" fillId="3" borderId="3" xfId="1" applyNumberFormat="1" applyFont="1" applyFill="1" applyBorder="1" applyAlignment="1">
      <alignment horizontal="center" vertical="center"/>
    </xf>
    <xf numFmtId="37" fontId="13" fillId="3" borderId="3" xfId="1" applyNumberFormat="1" applyFont="1" applyFill="1" applyBorder="1" applyAlignment="1">
      <alignment horizontal="center" vertical="center"/>
    </xf>
    <xf numFmtId="37" fontId="3" fillId="7" borderId="0" xfId="1" applyNumberFormat="1" applyFont="1" applyFill="1" applyAlignment="1">
      <alignment horizontal="center" vertical="center"/>
    </xf>
    <xf numFmtId="37" fontId="3" fillId="5" borderId="4" xfId="0" applyNumberFormat="1" applyFont="1" applyFill="1" applyBorder="1" applyAlignment="1">
      <alignment vertical="center"/>
    </xf>
    <xf numFmtId="37" fontId="49" fillId="5" borderId="4" xfId="0" applyNumberFormat="1" applyFont="1" applyFill="1" applyBorder="1" applyAlignment="1">
      <alignment vertical="center"/>
    </xf>
    <xf numFmtId="37" fontId="3" fillId="5" borderId="4" xfId="0" quotePrefix="1" applyNumberFormat="1" applyFont="1" applyFill="1" applyBorder="1" applyAlignment="1">
      <alignment horizontal="center" vertical="center"/>
    </xf>
    <xf numFmtId="37" fontId="13" fillId="0" borderId="0" xfId="0" applyNumberFormat="1" applyFont="1" applyAlignment="1">
      <alignment vertical="center"/>
    </xf>
    <xf numFmtId="37" fontId="13" fillId="0" borderId="3" xfId="0" applyNumberFormat="1" applyFont="1" applyBorder="1" applyAlignment="1">
      <alignment vertical="center"/>
    </xf>
    <xf numFmtId="37" fontId="50" fillId="0" borderId="3" xfId="0" applyNumberFormat="1" applyFont="1" applyBorder="1" applyAlignment="1">
      <alignment vertical="center"/>
    </xf>
    <xf numFmtId="37" fontId="2" fillId="0" borderId="12" xfId="1" applyNumberFormat="1" applyFont="1" applyBorder="1" applyAlignment="1">
      <alignment vertical="center"/>
    </xf>
    <xf numFmtId="37" fontId="2" fillId="6" borderId="6" xfId="1" applyNumberFormat="1" applyFont="1" applyFill="1" applyBorder="1" applyAlignment="1">
      <alignment vertical="center"/>
    </xf>
    <xf numFmtId="37" fontId="2" fillId="6" borderId="12" xfId="1" applyNumberFormat="1" applyFont="1" applyFill="1" applyBorder="1" applyAlignment="1">
      <alignment vertical="center"/>
    </xf>
    <xf numFmtId="37" fontId="2" fillId="0" borderId="6" xfId="1" applyNumberFormat="1" applyFont="1" applyBorder="1" applyAlignment="1">
      <alignment vertical="center"/>
    </xf>
    <xf numFmtId="37" fontId="9" fillId="0" borderId="3" xfId="1" applyNumberFormat="1" applyFont="1" applyBorder="1" applyAlignment="1">
      <alignment horizontal="center" vertical="center"/>
    </xf>
    <xf numFmtId="37" fontId="9" fillId="6" borderId="3" xfId="1" applyNumberFormat="1" applyFont="1" applyFill="1" applyBorder="1" applyAlignment="1">
      <alignment horizontal="center" vertical="center"/>
    </xf>
    <xf numFmtId="37" fontId="9" fillId="0" borderId="4" xfId="1" applyNumberFormat="1" applyFont="1" applyBorder="1" applyAlignment="1">
      <alignment horizontal="center" vertical="center"/>
    </xf>
    <xf numFmtId="37" fontId="4" fillId="3" borderId="3" xfId="0" applyNumberFormat="1" applyFont="1" applyFill="1" applyBorder="1" applyAlignment="1">
      <alignment vertical="center"/>
    </xf>
    <xf numFmtId="37" fontId="16" fillId="6" borderId="3" xfId="1" applyNumberFormat="1" applyFont="1" applyFill="1" applyBorder="1" applyAlignment="1">
      <alignment vertical="center" textRotation="90"/>
    </xf>
    <xf numFmtId="37" fontId="16" fillId="0" borderId="3" xfId="1" applyNumberFormat="1" applyFont="1" applyBorder="1" applyAlignment="1">
      <alignment vertical="center" textRotation="90"/>
    </xf>
    <xf numFmtId="37" fontId="2" fillId="0" borderId="24" xfId="1" applyNumberFormat="1" applyFont="1" applyBorder="1" applyAlignment="1">
      <alignment vertical="center"/>
    </xf>
    <xf numFmtId="37" fontId="16" fillId="0" borderId="12" xfId="1" applyNumberFormat="1" applyFont="1" applyBorder="1" applyAlignment="1">
      <alignment vertical="center" textRotation="90"/>
    </xf>
    <xf numFmtId="37" fontId="2" fillId="3" borderId="13" xfId="1" applyNumberFormat="1" applyFont="1" applyFill="1" applyBorder="1" applyAlignment="1">
      <alignment vertical="center"/>
    </xf>
    <xf numFmtId="37" fontId="2" fillId="3" borderId="24" xfId="1" applyNumberFormat="1" applyFont="1" applyFill="1" applyBorder="1" applyAlignment="1">
      <alignment vertical="center"/>
    </xf>
    <xf numFmtId="37" fontId="4" fillId="6" borderId="3" xfId="1" applyNumberFormat="1" applyFont="1" applyFill="1" applyBorder="1" applyAlignment="1">
      <alignment horizontal="right" vertical="center"/>
    </xf>
    <xf numFmtId="37" fontId="10" fillId="2" borderId="3" xfId="1" applyNumberFormat="1" applyFont="1" applyFill="1" applyBorder="1" applyAlignment="1">
      <alignment horizontal="center" vertical="center"/>
    </xf>
    <xf numFmtId="37" fontId="10" fillId="2" borderId="4" xfId="1" applyNumberFormat="1" applyFont="1" applyFill="1" applyBorder="1" applyAlignment="1">
      <alignment horizontal="center" vertical="center"/>
    </xf>
    <xf numFmtId="37" fontId="4" fillId="2" borderId="4" xfId="1" applyNumberFormat="1" applyFont="1" applyFill="1" applyBorder="1" applyAlignment="1">
      <alignment horizontal="center" vertical="center"/>
    </xf>
    <xf numFmtId="37" fontId="4" fillId="2" borderId="3" xfId="1" applyNumberFormat="1" applyFont="1" applyFill="1" applyBorder="1" applyAlignment="1">
      <alignment horizontal="center" vertical="center"/>
    </xf>
    <xf numFmtId="37" fontId="10" fillId="2" borderId="5" xfId="1" applyNumberFormat="1" applyFont="1" applyFill="1" applyBorder="1" applyAlignment="1">
      <alignment horizontal="center" vertical="center"/>
    </xf>
    <xf numFmtId="37" fontId="2" fillId="0" borderId="10" xfId="1" applyNumberFormat="1" applyFont="1" applyBorder="1" applyAlignment="1">
      <alignment horizontal="center" vertical="center"/>
    </xf>
    <xf numFmtId="37" fontId="2" fillId="0" borderId="13" xfId="1" applyNumberFormat="1" applyFont="1" applyBorder="1" applyAlignment="1">
      <alignment horizontal="center" vertical="center"/>
    </xf>
    <xf numFmtId="37" fontId="2" fillId="0" borderId="13" xfId="1" applyNumberFormat="1" applyFont="1" applyBorder="1" applyAlignment="1">
      <alignment vertical="center"/>
    </xf>
    <xf numFmtId="37" fontId="4" fillId="0" borderId="13" xfId="1" applyNumberFormat="1" applyFont="1" applyBorder="1" applyAlignment="1">
      <alignment horizontal="center" vertical="center"/>
    </xf>
    <xf numFmtId="37" fontId="2" fillId="0" borderId="10" xfId="1" applyNumberFormat="1" applyFont="1" applyBorder="1" applyAlignment="1">
      <alignment vertical="center"/>
    </xf>
    <xf numFmtId="37" fontId="4" fillId="3" borderId="13" xfId="1" applyNumberFormat="1" applyFont="1" applyFill="1" applyBorder="1" applyAlignment="1">
      <alignment horizontal="center" vertical="center"/>
    </xf>
    <xf numFmtId="37" fontId="4" fillId="3" borderId="13" xfId="1" applyNumberFormat="1" applyFont="1" applyFill="1" applyBorder="1" applyAlignment="1">
      <alignment horizontal="center" vertical="center" textRotation="180"/>
    </xf>
    <xf numFmtId="37" fontId="2" fillId="0" borderId="27" xfId="1" applyNumberFormat="1" applyFont="1" applyBorder="1" applyAlignment="1">
      <alignment vertical="center"/>
    </xf>
    <xf numFmtId="37" fontId="2" fillId="0" borderId="28" xfId="1" applyNumberFormat="1" applyFont="1" applyBorder="1" applyAlignment="1">
      <alignment vertical="center"/>
    </xf>
    <xf numFmtId="37" fontId="3" fillId="5" borderId="3" xfId="1" applyNumberFormat="1" applyFont="1" applyFill="1" applyBorder="1" applyAlignment="1">
      <alignment horizontal="right" vertical="center"/>
    </xf>
    <xf numFmtId="37" fontId="2" fillId="0" borderId="3" xfId="1" applyNumberFormat="1" applyFont="1" applyBorder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3" fontId="2" fillId="0" borderId="2" xfId="1" applyNumberFormat="1" applyFont="1" applyBorder="1" applyAlignment="1">
      <alignment horizontal="center" vertical="center"/>
    </xf>
    <xf numFmtId="3" fontId="4" fillId="0" borderId="0" xfId="1" applyNumberFormat="1" applyFont="1" applyAlignment="1">
      <alignment horizontal="center" vertical="center"/>
    </xf>
    <xf numFmtId="3" fontId="4" fillId="0" borderId="2" xfId="1" applyNumberFormat="1" applyFont="1" applyBorder="1" applyAlignment="1">
      <alignment horizontal="center" vertical="center"/>
    </xf>
    <xf numFmtId="3" fontId="10" fillId="14" borderId="0" xfId="1" applyNumberFormat="1" applyFont="1" applyFill="1" applyAlignment="1">
      <alignment horizontal="center" vertical="center"/>
    </xf>
    <xf numFmtId="3" fontId="10" fillId="14" borderId="2" xfId="1" applyNumberFormat="1" applyFont="1" applyFill="1" applyBorder="1" applyAlignment="1">
      <alignment horizontal="center" vertical="center"/>
    </xf>
    <xf numFmtId="37" fontId="58" fillId="12" borderId="0" xfId="0" applyNumberFormat="1" applyFont="1" applyFill="1" applyAlignment="1">
      <alignment horizontal="center" vertical="center"/>
    </xf>
    <xf numFmtId="37" fontId="59" fillId="12" borderId="0" xfId="0" applyNumberFormat="1" applyFont="1" applyFill="1" applyAlignment="1">
      <alignment horizontal="center" vertical="center"/>
    </xf>
    <xf numFmtId="37" fontId="59" fillId="0" borderId="0" xfId="0" applyNumberFormat="1" applyFont="1" applyAlignment="1">
      <alignment vertical="center"/>
    </xf>
    <xf numFmtId="37" fontId="60" fillId="0" borderId="0" xfId="0" applyNumberFormat="1" applyFont="1" applyAlignment="1">
      <alignment vertical="center"/>
    </xf>
    <xf numFmtId="37" fontId="61" fillId="12" borderId="0" xfId="0" applyNumberFormat="1" applyFont="1" applyFill="1" applyAlignment="1">
      <alignment horizontal="center" vertical="center"/>
    </xf>
    <xf numFmtId="37" fontId="10" fillId="6" borderId="3" xfId="1" applyNumberFormat="1" applyFont="1" applyFill="1" applyBorder="1" applyAlignment="1">
      <alignment horizontal="center" vertical="center"/>
    </xf>
    <xf numFmtId="37" fontId="10" fillId="6" borderId="4" xfId="1" applyNumberFormat="1" applyFont="1" applyFill="1" applyBorder="1" applyAlignment="1">
      <alignment horizontal="center" vertical="center"/>
    </xf>
    <xf numFmtId="37" fontId="13" fillId="3" borderId="1" xfId="1" applyNumberFormat="1" applyFont="1" applyFill="1" applyBorder="1" applyAlignment="1">
      <alignment vertical="center"/>
    </xf>
    <xf numFmtId="37" fontId="2" fillId="15" borderId="5" xfId="0" applyNumberFormat="1" applyFont="1" applyFill="1" applyBorder="1" applyAlignment="1">
      <alignment horizontal="right" vertical="center"/>
    </xf>
    <xf numFmtId="37" fontId="2" fillId="15" borderId="3" xfId="0" applyNumberFormat="1" applyFont="1" applyFill="1" applyBorder="1" applyAlignment="1">
      <alignment horizontal="right" vertical="center"/>
    </xf>
    <xf numFmtId="37" fontId="43" fillId="7" borderId="0" xfId="0" applyNumberFormat="1" applyFont="1" applyFill="1" applyAlignment="1">
      <alignment horizontal="center" vertical="center"/>
    </xf>
    <xf numFmtId="37" fontId="4" fillId="3" borderId="4" xfId="1" applyNumberFormat="1" applyFont="1" applyFill="1" applyBorder="1" applyAlignment="1">
      <alignment horizontal="right" vertical="center"/>
    </xf>
    <xf numFmtId="37" fontId="4" fillId="3" borderId="4" xfId="1" applyNumberFormat="1" applyFont="1" applyFill="1" applyBorder="1" applyAlignment="1">
      <alignment horizontal="left" vertical="center"/>
    </xf>
    <xf numFmtId="37" fontId="4" fillId="0" borderId="3" xfId="1" applyNumberFormat="1" applyFont="1" applyBorder="1" applyAlignment="1">
      <alignment horizontal="center" vertical="center" textRotation="180"/>
    </xf>
    <xf numFmtId="49" fontId="3" fillId="10" borderId="1" xfId="1" applyNumberFormat="1" applyFont="1" applyFill="1" applyBorder="1" applyAlignment="1">
      <alignment horizontal="left" vertical="center"/>
    </xf>
    <xf numFmtId="37" fontId="9" fillId="0" borderId="1" xfId="1" applyNumberFormat="1" applyFont="1" applyBorder="1" applyAlignment="1">
      <alignment horizontal="center" vertical="center"/>
    </xf>
    <xf numFmtId="37" fontId="4" fillId="3" borderId="4" xfId="1" applyNumberFormat="1" applyFont="1" applyFill="1" applyBorder="1" applyAlignment="1">
      <alignment horizontal="center" vertical="center"/>
    </xf>
    <xf numFmtId="37" fontId="15" fillId="0" borderId="1" xfId="1" applyNumberFormat="1" applyFont="1" applyBorder="1" applyAlignment="1">
      <alignment vertical="center"/>
    </xf>
    <xf numFmtId="37" fontId="2" fillId="14" borderId="3" xfId="1" applyNumberFormat="1" applyFont="1" applyFill="1" applyBorder="1" applyAlignment="1">
      <alignment vertical="center"/>
    </xf>
    <xf numFmtId="37" fontId="2" fillId="14" borderId="4" xfId="1" applyNumberFormat="1" applyFont="1" applyFill="1" applyBorder="1" applyAlignment="1">
      <alignment vertical="center"/>
    </xf>
    <xf numFmtId="37" fontId="4" fillId="0" borderId="3" xfId="1" quotePrefix="1" applyNumberFormat="1" applyFont="1" applyBorder="1" applyAlignment="1">
      <alignment horizontal="center" vertical="center"/>
    </xf>
    <xf numFmtId="37" fontId="5" fillId="0" borderId="4" xfId="1" applyNumberFormat="1" applyFont="1" applyBorder="1" applyAlignment="1">
      <alignment horizontal="center" vertical="center"/>
    </xf>
    <xf numFmtId="37" fontId="13" fillId="0" borderId="3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37" fontId="13" fillId="0" borderId="4" xfId="1" applyNumberFormat="1" applyFont="1" applyBorder="1" applyAlignment="1">
      <alignment horizontal="center" vertical="center"/>
    </xf>
    <xf numFmtId="37" fontId="10" fillId="0" borderId="4" xfId="1" applyNumberFormat="1" applyFont="1" applyBorder="1" applyAlignment="1">
      <alignment horizontal="center" vertical="center"/>
    </xf>
    <xf numFmtId="49" fontId="10" fillId="0" borderId="3" xfId="1" applyNumberFormat="1" applyFont="1" applyBorder="1" applyAlignment="1">
      <alignment horizontal="center" vertical="center"/>
    </xf>
    <xf numFmtId="37" fontId="13" fillId="3" borderId="4" xfId="1" applyNumberFormat="1" applyFont="1" applyFill="1" applyBorder="1" applyAlignment="1">
      <alignment horizontal="center" vertical="center"/>
    </xf>
    <xf numFmtId="49" fontId="3" fillId="11" borderId="1" xfId="1" applyNumberFormat="1" applyFont="1" applyFill="1" applyBorder="1" applyAlignment="1">
      <alignment vertical="center"/>
    </xf>
    <xf numFmtId="37" fontId="2" fillId="0" borderId="3" xfId="1" quotePrefix="1" applyNumberFormat="1" applyFont="1" applyBorder="1" applyAlignment="1">
      <alignment horizontal="center" vertical="center"/>
    </xf>
    <xf numFmtId="37" fontId="2" fillId="2" borderId="8" xfId="1" applyNumberFormat="1" applyFont="1" applyFill="1" applyBorder="1" applyAlignment="1">
      <alignment horizontal="left" vertical="center"/>
    </xf>
    <xf numFmtId="37" fontId="2" fillId="4" borderId="5" xfId="1" applyNumberFormat="1" applyFont="1" applyFill="1" applyBorder="1" applyAlignment="1">
      <alignment horizontal="center" vertical="center"/>
    </xf>
    <xf numFmtId="37" fontId="3" fillId="16" borderId="3" xfId="1" applyNumberFormat="1" applyFont="1" applyFill="1" applyBorder="1" applyAlignment="1">
      <alignment horizontal="right" vertical="center"/>
    </xf>
    <xf numFmtId="37" fontId="3" fillId="16" borderId="3" xfId="1" applyNumberFormat="1" applyFont="1" applyFill="1" applyBorder="1" applyAlignment="1">
      <alignment vertical="center"/>
    </xf>
    <xf numFmtId="37" fontId="15" fillId="2" borderId="5" xfId="1" applyNumberFormat="1" applyFont="1" applyFill="1" applyBorder="1" applyAlignment="1">
      <alignment horizontal="right" vertical="center"/>
    </xf>
    <xf numFmtId="37" fontId="15" fillId="9" borderId="8" xfId="1" quotePrefix="1" applyNumberFormat="1" applyFont="1" applyFill="1" applyBorder="1" applyAlignment="1">
      <alignment horizontal="center" vertical="center"/>
    </xf>
    <xf numFmtId="37" fontId="15" fillId="2" borderId="3" xfId="1" applyNumberFormat="1" applyFont="1" applyFill="1" applyBorder="1" applyAlignment="1">
      <alignment horizontal="right" vertical="center"/>
    </xf>
    <xf numFmtId="37" fontId="2" fillId="0" borderId="4" xfId="1" applyNumberFormat="1" applyFont="1" applyBorder="1" applyAlignment="1">
      <alignment horizontal="right" vertical="center"/>
    </xf>
    <xf numFmtId="37" fontId="13" fillId="3" borderId="4" xfId="1" applyNumberFormat="1" applyFont="1" applyFill="1" applyBorder="1" applyAlignment="1">
      <alignment vertical="center"/>
    </xf>
    <xf numFmtId="3" fontId="34" fillId="0" borderId="0" xfId="1" applyNumberFormat="1" applyFont="1" applyAlignment="1">
      <alignment horizontal="center" vertical="center"/>
    </xf>
    <xf numFmtId="3" fontId="4" fillId="3" borderId="4" xfId="1" applyNumberFormat="1" applyFont="1" applyFill="1" applyBorder="1" applyAlignment="1">
      <alignment horizontal="center" vertical="center"/>
    </xf>
    <xf numFmtId="3" fontId="4" fillId="0" borderId="4" xfId="1" applyNumberFormat="1" applyFont="1" applyBorder="1" applyAlignment="1">
      <alignment horizontal="center" vertical="center"/>
    </xf>
    <xf numFmtId="3" fontId="89" fillId="10" borderId="4" xfId="1" applyNumberFormat="1" applyFont="1" applyFill="1" applyBorder="1" applyAlignment="1">
      <alignment horizontal="center" vertical="center"/>
    </xf>
    <xf numFmtId="37" fontId="15" fillId="9" borderId="7" xfId="1" quotePrefix="1" applyNumberFormat="1" applyFont="1" applyFill="1" applyBorder="1" applyAlignment="1">
      <alignment horizontal="center" vertical="center"/>
    </xf>
    <xf numFmtId="37" fontId="70" fillId="0" borderId="12" xfId="1" applyNumberFormat="1" applyFont="1" applyBorder="1" applyAlignment="1">
      <alignment horizontal="right" vertical="center" indent="5"/>
    </xf>
    <xf numFmtId="37" fontId="70" fillId="14" borderId="12" xfId="1" applyNumberFormat="1" applyFont="1" applyFill="1" applyBorder="1" applyAlignment="1">
      <alignment horizontal="right" vertical="center" indent="5"/>
    </xf>
    <xf numFmtId="37" fontId="70" fillId="0" borderId="6" xfId="1" applyNumberFormat="1" applyFont="1" applyBorder="1" applyAlignment="1">
      <alignment horizontal="right" vertical="center" indent="5"/>
    </xf>
    <xf numFmtId="37" fontId="70" fillId="14" borderId="6" xfId="1" applyNumberFormat="1" applyFont="1" applyFill="1" applyBorder="1" applyAlignment="1">
      <alignment horizontal="right" vertical="center" indent="5"/>
    </xf>
    <xf numFmtId="37" fontId="45" fillId="5" borderId="7" xfId="1" applyNumberFormat="1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37" fontId="2" fillId="3" borderId="6" xfId="0" applyNumberFormat="1" applyFont="1" applyFill="1" applyBorder="1" applyAlignment="1">
      <alignment vertical="center"/>
    </xf>
    <xf numFmtId="0" fontId="2" fillId="2" borderId="8" xfId="0" quotePrefix="1" applyFont="1" applyFill="1" applyBorder="1" applyAlignment="1">
      <alignment horizontal="right" vertical="center"/>
    </xf>
    <xf numFmtId="0" fontId="2" fillId="2" borderId="6" xfId="0" quotePrefix="1" applyFont="1" applyFill="1" applyBorder="1" applyAlignment="1">
      <alignment horizontal="right" vertical="center"/>
    </xf>
    <xf numFmtId="3" fontId="4" fillId="0" borderId="5" xfId="1" applyNumberFormat="1" applyFont="1" applyBorder="1" applyAlignment="1">
      <alignment horizontal="center" vertical="center"/>
    </xf>
    <xf numFmtId="3" fontId="4" fillId="0" borderId="3" xfId="1" applyNumberFormat="1" applyFont="1" applyBorder="1" applyAlignment="1">
      <alignment horizontal="center" vertical="center"/>
    </xf>
    <xf numFmtId="3" fontId="89" fillId="10" borderId="3" xfId="1" applyNumberFormat="1" applyFont="1" applyFill="1" applyBorder="1" applyAlignment="1">
      <alignment horizontal="center" vertical="center"/>
    </xf>
    <xf numFmtId="0" fontId="2" fillId="2" borderId="5" xfId="0" quotePrefix="1" applyFont="1" applyFill="1" applyBorder="1" applyAlignment="1">
      <alignment horizontal="right" vertical="center"/>
    </xf>
    <xf numFmtId="0" fontId="2" fillId="2" borderId="4" xfId="0" quotePrefix="1" applyFont="1" applyFill="1" applyBorder="1" applyAlignment="1">
      <alignment horizontal="right" vertical="center"/>
    </xf>
    <xf numFmtId="37" fontId="10" fillId="0" borderId="13" xfId="1" applyNumberFormat="1" applyFont="1" applyBorder="1" applyAlignment="1">
      <alignment horizontal="center" vertical="center"/>
    </xf>
    <xf numFmtId="37" fontId="4" fillId="0" borderId="13" xfId="1" quotePrefix="1" applyNumberFormat="1" applyFont="1" applyBorder="1" applyAlignment="1">
      <alignment horizontal="center" vertical="center"/>
    </xf>
    <xf numFmtId="37" fontId="13" fillId="3" borderId="13" xfId="1" quotePrefix="1" applyNumberFormat="1" applyFont="1" applyFill="1" applyBorder="1" applyAlignment="1">
      <alignment horizontal="center" vertical="center"/>
    </xf>
    <xf numFmtId="37" fontId="13" fillId="3" borderId="13" xfId="1" applyNumberFormat="1" applyFont="1" applyFill="1" applyBorder="1" applyAlignment="1">
      <alignment horizontal="center" vertical="center"/>
    </xf>
    <xf numFmtId="37" fontId="4" fillId="0" borderId="4" xfId="1" applyNumberFormat="1" applyFont="1" applyBorder="1" applyAlignment="1">
      <alignment horizontal="center" vertical="center"/>
    </xf>
    <xf numFmtId="37" fontId="4" fillId="0" borderId="5" xfId="1" applyNumberFormat="1" applyFont="1" applyBorder="1" applyAlignment="1">
      <alignment horizontal="center" vertical="center"/>
    </xf>
    <xf numFmtId="37" fontId="12" fillId="9" borderId="19" xfId="0" applyNumberFormat="1" applyFont="1" applyFill="1" applyBorder="1" applyAlignment="1">
      <alignment horizontal="center" vertical="center"/>
    </xf>
    <xf numFmtId="37" fontId="12" fillId="9" borderId="18" xfId="0" applyNumberFormat="1" applyFont="1" applyFill="1" applyBorder="1" applyAlignment="1">
      <alignment horizontal="center" vertical="center"/>
    </xf>
    <xf numFmtId="37" fontId="12" fillId="9" borderId="17" xfId="0" applyNumberFormat="1" applyFont="1" applyFill="1" applyBorder="1" applyAlignment="1">
      <alignment horizontal="center" vertical="center"/>
    </xf>
    <xf numFmtId="37" fontId="95" fillId="0" borderId="1" xfId="1" applyNumberFormat="1" applyFont="1" applyBorder="1" applyAlignment="1">
      <alignment horizontal="center" vertical="center"/>
    </xf>
    <xf numFmtId="37" fontId="95" fillId="0" borderId="3" xfId="1" applyNumberFormat="1" applyFont="1" applyBorder="1" applyAlignment="1">
      <alignment horizontal="center" vertical="center"/>
    </xf>
    <xf numFmtId="37" fontId="95" fillId="0" borderId="0" xfId="1" applyNumberFormat="1" applyFont="1" applyAlignment="1">
      <alignment horizontal="center" vertical="center"/>
    </xf>
    <xf numFmtId="37" fontId="95" fillId="0" borderId="0" xfId="0" applyNumberFormat="1" applyFont="1" applyAlignment="1">
      <alignment horizontal="center" vertical="center"/>
    </xf>
    <xf numFmtId="37" fontId="95" fillId="0" borderId="7" xfId="1" applyNumberFormat="1" applyFont="1" applyBorder="1" applyAlignment="1">
      <alignment horizontal="center" vertical="center"/>
    </xf>
    <xf numFmtId="37" fontId="10" fillId="3" borderId="4" xfId="1" applyNumberFormat="1" applyFont="1" applyFill="1" applyBorder="1" applyAlignment="1">
      <alignment horizontal="center" vertical="center"/>
    </xf>
    <xf numFmtId="37" fontId="4" fillId="0" borderId="3" xfId="1" applyNumberFormat="1" applyFont="1" applyBorder="1" applyAlignment="1">
      <alignment horizontal="right" vertical="center"/>
    </xf>
    <xf numFmtId="37" fontId="4" fillId="6" borderId="4" xfId="1" applyNumberFormat="1" applyFont="1" applyFill="1" applyBorder="1" applyAlignment="1">
      <alignment horizontal="center" vertical="center" textRotation="180"/>
    </xf>
    <xf numFmtId="37" fontId="23" fillId="0" borderId="4" xfId="1" applyNumberFormat="1" applyFont="1" applyBorder="1" applyAlignment="1">
      <alignment horizontal="center" vertical="center"/>
    </xf>
    <xf numFmtId="37" fontId="67" fillId="0" borderId="5" xfId="1" applyNumberFormat="1" applyFont="1" applyBorder="1" applyAlignment="1">
      <alignment vertical="center"/>
    </xf>
    <xf numFmtId="37" fontId="67" fillId="0" borderId="4" xfId="1" applyNumberFormat="1" applyFont="1" applyBorder="1" applyAlignment="1">
      <alignment horizontal="left" vertical="center"/>
    </xf>
    <xf numFmtId="0" fontId="2" fillId="3" borderId="5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37" fontId="2" fillId="14" borderId="5" xfId="1" applyNumberFormat="1" applyFont="1" applyFill="1" applyBorder="1" applyAlignment="1">
      <alignment horizontal="center" vertical="center"/>
    </xf>
    <xf numFmtId="37" fontId="2" fillId="14" borderId="4" xfId="1" applyNumberFormat="1" applyFont="1" applyFill="1" applyBorder="1" applyAlignment="1">
      <alignment horizontal="center" vertical="center"/>
    </xf>
    <xf numFmtId="37" fontId="22" fillId="2" borderId="5" xfId="1" applyNumberFormat="1" applyFont="1" applyFill="1" applyBorder="1" applyAlignment="1">
      <alignment horizontal="center" vertical="center"/>
    </xf>
    <xf numFmtId="37" fontId="22" fillId="2" borderId="4" xfId="1" applyNumberFormat="1" applyFont="1" applyFill="1" applyBorder="1" applyAlignment="1">
      <alignment horizontal="center" vertical="center"/>
    </xf>
    <xf numFmtId="37" fontId="11" fillId="14" borderId="3" xfId="1" applyNumberFormat="1" applyFont="1" applyFill="1" applyBorder="1" applyAlignment="1">
      <alignment horizontal="center" vertical="center" textRotation="90" wrapText="1"/>
    </xf>
    <xf numFmtId="37" fontId="42" fillId="0" borderId="5" xfId="1" applyNumberFormat="1" applyFont="1" applyBorder="1" applyAlignment="1">
      <alignment horizontal="center" vertical="center" textRotation="90" wrapText="1"/>
    </xf>
    <xf numFmtId="37" fontId="42" fillId="0" borderId="3" xfId="1" applyNumberFormat="1" applyFont="1" applyBorder="1" applyAlignment="1">
      <alignment horizontal="center" vertical="center" textRotation="90" wrapText="1"/>
    </xf>
    <xf numFmtId="0" fontId="21" fillId="0" borderId="5" xfId="0" applyFont="1" applyBorder="1" applyAlignment="1">
      <alignment horizontal="center" vertical="center" textRotation="90"/>
    </xf>
    <xf numFmtId="0" fontId="21" fillId="0" borderId="3" xfId="0" applyFont="1" applyBorder="1" applyAlignment="1">
      <alignment horizontal="center" vertical="center" textRotation="90"/>
    </xf>
    <xf numFmtId="37" fontId="65" fillId="0" borderId="5" xfId="1" applyNumberFormat="1" applyFont="1" applyBorder="1" applyAlignment="1">
      <alignment horizontal="center" vertical="center" textRotation="90"/>
    </xf>
    <xf numFmtId="37" fontId="65" fillId="0" borderId="3" xfId="1" applyNumberFormat="1" applyFont="1" applyBorder="1" applyAlignment="1">
      <alignment horizontal="center" vertical="center" textRotation="90"/>
    </xf>
    <xf numFmtId="37" fontId="56" fillId="2" borderId="21" xfId="1" applyNumberFormat="1" applyFont="1" applyFill="1" applyBorder="1" applyAlignment="1">
      <alignment horizontal="center" textRotation="90"/>
    </xf>
    <xf numFmtId="37" fontId="56" fillId="2" borderId="22" xfId="1" applyNumberFormat="1" applyFont="1" applyFill="1" applyBorder="1" applyAlignment="1">
      <alignment horizontal="center" textRotation="90"/>
    </xf>
    <xf numFmtId="37" fontId="56" fillId="2" borderId="23" xfId="1" applyNumberFormat="1" applyFont="1" applyFill="1" applyBorder="1" applyAlignment="1">
      <alignment horizontal="center" textRotation="90"/>
    </xf>
    <xf numFmtId="37" fontId="55" fillId="2" borderId="22" xfId="1" applyNumberFormat="1" applyFont="1" applyFill="1" applyBorder="1" applyAlignment="1">
      <alignment horizontal="center" vertical="top" textRotation="90"/>
    </xf>
    <xf numFmtId="37" fontId="55" fillId="2" borderId="23" xfId="1" applyNumberFormat="1" applyFont="1" applyFill="1" applyBorder="1" applyAlignment="1">
      <alignment horizontal="center" vertical="top" textRotation="90"/>
    </xf>
    <xf numFmtId="37" fontId="20" fillId="3" borderId="5" xfId="1" applyNumberFormat="1" applyFont="1" applyFill="1" applyBorder="1" applyAlignment="1">
      <alignment horizontal="center" vertical="center"/>
    </xf>
    <xf numFmtId="37" fontId="19" fillId="3" borderId="4" xfId="1" applyNumberFormat="1" applyFont="1" applyFill="1" applyBorder="1" applyAlignment="1">
      <alignment horizontal="center" vertical="center"/>
    </xf>
    <xf numFmtId="37" fontId="10" fillId="14" borderId="5" xfId="1" applyNumberFormat="1" applyFont="1" applyFill="1" applyBorder="1" applyAlignment="1">
      <alignment horizontal="center" vertical="center"/>
    </xf>
    <xf numFmtId="37" fontId="42" fillId="0" borderId="25" xfId="1" applyNumberFormat="1" applyFont="1" applyBorder="1" applyAlignment="1">
      <alignment horizontal="center" vertical="center" textRotation="90" wrapText="1"/>
    </xf>
    <xf numFmtId="37" fontId="42" fillId="0" borderId="26" xfId="1" applyNumberFormat="1" applyFont="1" applyBorder="1" applyAlignment="1">
      <alignment horizontal="center" vertical="center" textRotation="90" wrapText="1"/>
    </xf>
    <xf numFmtId="37" fontId="19" fillId="3" borderId="5" xfId="1" applyNumberFormat="1" applyFont="1" applyFill="1" applyBorder="1" applyAlignment="1">
      <alignment horizontal="center" vertical="center"/>
    </xf>
    <xf numFmtId="37" fontId="20" fillId="2" borderId="5" xfId="1" applyNumberFormat="1" applyFont="1" applyFill="1" applyBorder="1" applyAlignment="1">
      <alignment horizontal="center" vertical="center"/>
    </xf>
    <xf numFmtId="37" fontId="20" fillId="2" borderId="4" xfId="1" applyNumberFormat="1" applyFont="1" applyFill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textRotation="90"/>
    </xf>
    <xf numFmtId="37" fontId="78" fillId="0" borderId="5" xfId="1" applyNumberFormat="1" applyFont="1" applyBorder="1" applyAlignment="1">
      <alignment horizontal="center" vertical="center" textRotation="90" wrapText="1"/>
    </xf>
    <xf numFmtId="37" fontId="78" fillId="0" borderId="3" xfId="1" applyNumberFormat="1" applyFont="1" applyBorder="1" applyAlignment="1">
      <alignment horizontal="center" vertical="center" textRotation="90" wrapText="1"/>
    </xf>
    <xf numFmtId="37" fontId="78" fillId="0" borderId="4" xfId="1" applyNumberFormat="1" applyFont="1" applyBorder="1" applyAlignment="1">
      <alignment horizontal="center" vertical="center" textRotation="90" wrapText="1"/>
    </xf>
    <xf numFmtId="37" fontId="2" fillId="0" borderId="7" xfId="1" applyNumberFormat="1" applyFont="1" applyBorder="1" applyAlignment="1">
      <alignment horizontal="right" vertical="center"/>
    </xf>
    <xf numFmtId="37" fontId="2" fillId="0" borderId="15" xfId="1" applyNumberFormat="1" applyFont="1" applyBorder="1" applyAlignment="1">
      <alignment horizontal="right" vertical="center"/>
    </xf>
    <xf numFmtId="49" fontId="36" fillId="3" borderId="12" xfId="1" applyNumberFormat="1" applyFont="1" applyFill="1" applyBorder="1" applyAlignment="1">
      <alignment horizontal="center" vertical="center" wrapText="1"/>
    </xf>
    <xf numFmtId="49" fontId="36" fillId="3" borderId="13" xfId="1" applyNumberFormat="1" applyFont="1" applyFill="1" applyBorder="1" applyAlignment="1">
      <alignment horizontal="center" vertical="center" wrapText="1"/>
    </xf>
    <xf numFmtId="49" fontId="36" fillId="3" borderId="6" xfId="1" applyNumberFormat="1" applyFont="1" applyFill="1" applyBorder="1" applyAlignment="1">
      <alignment horizontal="center" vertical="center" wrapText="1"/>
    </xf>
    <xf numFmtId="49" fontId="36" fillId="3" borderId="11" xfId="1" applyNumberFormat="1" applyFont="1" applyFill="1" applyBorder="1" applyAlignment="1">
      <alignment horizontal="center" vertical="center" wrapText="1"/>
    </xf>
    <xf numFmtId="37" fontId="74" fillId="2" borderId="8" xfId="1" applyNumberFormat="1" applyFont="1" applyFill="1" applyBorder="1" applyAlignment="1">
      <alignment horizontal="center" vertical="center" wrapText="1"/>
    </xf>
    <xf numFmtId="37" fontId="74" fillId="2" borderId="10" xfId="1" applyNumberFormat="1" applyFont="1" applyFill="1" applyBorder="1" applyAlignment="1">
      <alignment horizontal="center" vertical="center" wrapText="1"/>
    </xf>
    <xf numFmtId="37" fontId="74" fillId="2" borderId="12" xfId="1" applyNumberFormat="1" applyFont="1" applyFill="1" applyBorder="1" applyAlignment="1">
      <alignment horizontal="center" vertical="center" wrapText="1"/>
    </xf>
    <xf numFmtId="37" fontId="74" fillId="2" borderId="13" xfId="1" applyNumberFormat="1" applyFont="1" applyFill="1" applyBorder="1" applyAlignment="1">
      <alignment horizontal="center" vertical="center" wrapText="1"/>
    </xf>
    <xf numFmtId="37" fontId="74" fillId="14" borderId="8" xfId="1" applyNumberFormat="1" applyFont="1" applyFill="1" applyBorder="1" applyAlignment="1">
      <alignment horizontal="center" vertical="center" wrapText="1"/>
    </xf>
    <xf numFmtId="37" fontId="74" fillId="14" borderId="10" xfId="1" applyNumberFormat="1" applyFont="1" applyFill="1" applyBorder="1" applyAlignment="1">
      <alignment horizontal="center" vertical="center" wrapText="1"/>
    </xf>
    <xf numFmtId="37" fontId="74" fillId="14" borderId="12" xfId="1" applyNumberFormat="1" applyFont="1" applyFill="1" applyBorder="1" applyAlignment="1">
      <alignment horizontal="center" vertical="center" wrapText="1"/>
    </xf>
    <xf numFmtId="37" fontId="74" fillId="14" borderId="13" xfId="1" applyNumberFormat="1" applyFont="1" applyFill="1" applyBorder="1" applyAlignment="1">
      <alignment horizontal="center" vertical="center" wrapText="1"/>
    </xf>
    <xf numFmtId="37" fontId="74" fillId="14" borderId="6" xfId="1" applyNumberFormat="1" applyFont="1" applyFill="1" applyBorder="1" applyAlignment="1">
      <alignment horizontal="center" vertical="center" wrapText="1"/>
    </xf>
    <xf numFmtId="37" fontId="74" fillId="14" borderId="11" xfId="1" applyNumberFormat="1" applyFont="1" applyFill="1" applyBorder="1" applyAlignment="1">
      <alignment horizontal="center" vertical="center" wrapText="1"/>
    </xf>
    <xf numFmtId="37" fontId="74" fillId="2" borderId="6" xfId="1" applyNumberFormat="1" applyFont="1" applyFill="1" applyBorder="1" applyAlignment="1">
      <alignment horizontal="center" vertical="center" wrapText="1"/>
    </xf>
    <xf numFmtId="37" fontId="74" fillId="2" borderId="11" xfId="1" applyNumberFormat="1" applyFont="1" applyFill="1" applyBorder="1" applyAlignment="1">
      <alignment horizontal="center" vertical="center" wrapText="1"/>
    </xf>
    <xf numFmtId="37" fontId="74" fillId="3" borderId="12" xfId="1" applyNumberFormat="1" applyFont="1" applyFill="1" applyBorder="1" applyAlignment="1">
      <alignment horizontal="center" vertical="center" wrapText="1"/>
    </xf>
    <xf numFmtId="37" fontId="74" fillId="3" borderId="13" xfId="1" applyNumberFormat="1" applyFont="1" applyFill="1" applyBorder="1" applyAlignment="1">
      <alignment horizontal="center" vertical="center" wrapText="1"/>
    </xf>
    <xf numFmtId="37" fontId="74" fillId="3" borderId="6" xfId="1" applyNumberFormat="1" applyFont="1" applyFill="1" applyBorder="1" applyAlignment="1">
      <alignment horizontal="center" vertical="center" wrapText="1"/>
    </xf>
    <xf numFmtId="37" fontId="74" fillId="3" borderId="11" xfId="1" applyNumberFormat="1" applyFont="1" applyFill="1" applyBorder="1" applyAlignment="1">
      <alignment horizontal="center" vertical="center" wrapText="1"/>
    </xf>
    <xf numFmtId="37" fontId="20" fillId="3" borderId="3" xfId="1" applyNumberFormat="1" applyFont="1" applyFill="1" applyBorder="1" applyAlignment="1">
      <alignment horizontal="center" vertical="center" textRotation="90" wrapText="1"/>
    </xf>
    <xf numFmtId="49" fontId="73" fillId="14" borderId="8" xfId="1" applyNumberFormat="1" applyFont="1" applyFill="1" applyBorder="1" applyAlignment="1">
      <alignment horizontal="center" vertical="center" wrapText="1"/>
    </xf>
    <xf numFmtId="49" fontId="73" fillId="14" borderId="10" xfId="1" applyNumberFormat="1" applyFont="1" applyFill="1" applyBorder="1" applyAlignment="1">
      <alignment horizontal="center" vertical="center" wrapText="1"/>
    </xf>
    <xf numFmtId="49" fontId="73" fillId="14" borderId="12" xfId="1" applyNumberFormat="1" applyFont="1" applyFill="1" applyBorder="1" applyAlignment="1">
      <alignment horizontal="center" vertical="center" wrapText="1"/>
    </xf>
    <xf numFmtId="49" fontId="73" fillId="14" borderId="13" xfId="1" applyNumberFormat="1" applyFont="1" applyFill="1" applyBorder="1" applyAlignment="1">
      <alignment horizontal="center" vertical="center" wrapText="1"/>
    </xf>
    <xf numFmtId="49" fontId="28" fillId="2" borderId="8" xfId="1" applyNumberFormat="1" applyFont="1" applyFill="1" applyBorder="1" applyAlignment="1">
      <alignment horizontal="center" vertical="center" wrapText="1"/>
    </xf>
    <xf numFmtId="49" fontId="28" fillId="2" borderId="10" xfId="1" applyNumberFormat="1" applyFont="1" applyFill="1" applyBorder="1" applyAlignment="1">
      <alignment horizontal="center" vertical="center" wrapText="1"/>
    </xf>
    <xf numFmtId="49" fontId="28" fillId="2" borderId="12" xfId="1" applyNumberFormat="1" applyFont="1" applyFill="1" applyBorder="1" applyAlignment="1">
      <alignment horizontal="center" vertical="center" wrapText="1"/>
    </xf>
    <xf numFmtId="49" fontId="28" fillId="2" borderId="13" xfId="1" applyNumberFormat="1" applyFont="1" applyFill="1" applyBorder="1" applyAlignment="1">
      <alignment horizontal="center" vertical="center" wrapText="1"/>
    </xf>
    <xf numFmtId="49" fontId="28" fillId="2" borderId="6" xfId="1" applyNumberFormat="1" applyFont="1" applyFill="1" applyBorder="1" applyAlignment="1">
      <alignment horizontal="center" vertical="center" wrapText="1"/>
    </xf>
    <xf numFmtId="49" fontId="28" fillId="2" borderId="11" xfId="1" applyNumberFormat="1" applyFont="1" applyFill="1" applyBorder="1" applyAlignment="1">
      <alignment horizontal="center" vertical="center" wrapText="1"/>
    </xf>
    <xf numFmtId="37" fontId="86" fillId="7" borderId="3" xfId="1" applyNumberFormat="1" applyFont="1" applyFill="1" applyBorder="1" applyAlignment="1">
      <alignment horizontal="center" vertical="center"/>
    </xf>
    <xf numFmtId="37" fontId="87" fillId="0" borderId="3" xfId="1" applyNumberFormat="1" applyFont="1" applyBorder="1" applyAlignment="1">
      <alignment horizontal="center" vertical="center"/>
    </xf>
    <xf numFmtId="37" fontId="88" fillId="0" borderId="3" xfId="1" applyNumberFormat="1" applyFont="1" applyBorder="1" applyAlignment="1">
      <alignment horizontal="center" vertical="center"/>
    </xf>
    <xf numFmtId="37" fontId="85" fillId="0" borderId="3" xfId="1" applyNumberFormat="1" applyFont="1" applyBorder="1" applyAlignment="1">
      <alignment horizontal="center" vertical="center"/>
    </xf>
    <xf numFmtId="37" fontId="86" fillId="7" borderId="3" xfId="1" applyNumberFormat="1" applyFont="1" applyFill="1" applyBorder="1" applyAlignment="1">
      <alignment horizontal="left" vertical="center"/>
    </xf>
    <xf numFmtId="37" fontId="5" fillId="3" borderId="5" xfId="1" applyNumberFormat="1" applyFont="1" applyFill="1" applyBorder="1" applyAlignment="1">
      <alignment horizontal="center" vertical="center" wrapText="1"/>
    </xf>
    <xf numFmtId="37" fontId="5" fillId="3" borderId="3" xfId="1" applyNumberFormat="1" applyFont="1" applyFill="1" applyBorder="1" applyAlignment="1">
      <alignment horizontal="center" vertical="center" wrapText="1"/>
    </xf>
    <xf numFmtId="37" fontId="5" fillId="3" borderId="4" xfId="1" applyNumberFormat="1" applyFont="1" applyFill="1" applyBorder="1" applyAlignment="1">
      <alignment horizontal="center" vertical="center" wrapText="1"/>
    </xf>
    <xf numFmtId="37" fontId="13" fillId="3" borderId="1" xfId="1" applyNumberFormat="1" applyFont="1" applyFill="1" applyBorder="1" applyAlignment="1">
      <alignment horizontal="center" vertical="center"/>
    </xf>
    <xf numFmtId="37" fontId="23" fillId="3" borderId="5" xfId="1" applyNumberFormat="1" applyFont="1" applyFill="1" applyBorder="1" applyAlignment="1">
      <alignment horizontal="center" vertical="center" wrapText="1"/>
    </xf>
    <xf numFmtId="37" fontId="23" fillId="3" borderId="3" xfId="1" applyNumberFormat="1" applyFont="1" applyFill="1" applyBorder="1" applyAlignment="1">
      <alignment horizontal="center" vertical="center" wrapText="1"/>
    </xf>
    <xf numFmtId="37" fontId="23" fillId="3" borderId="4" xfId="1" applyNumberFormat="1" applyFont="1" applyFill="1" applyBorder="1" applyAlignment="1">
      <alignment horizontal="center" vertical="center" wrapText="1"/>
    </xf>
    <xf numFmtId="37" fontId="83" fillId="8" borderId="8" xfId="1" applyNumberFormat="1" applyFont="1" applyFill="1" applyBorder="1" applyAlignment="1">
      <alignment horizontal="right" vertical="center" wrapText="1"/>
    </xf>
    <xf numFmtId="37" fontId="83" fillId="8" borderId="9" xfId="1" applyNumberFormat="1" applyFont="1" applyFill="1" applyBorder="1" applyAlignment="1">
      <alignment horizontal="right" vertical="center" wrapText="1"/>
    </xf>
    <xf numFmtId="37" fontId="83" fillId="8" borderId="10" xfId="1" applyNumberFormat="1" applyFont="1" applyFill="1" applyBorder="1" applyAlignment="1">
      <alignment horizontal="right" vertical="center" wrapText="1"/>
    </xf>
    <xf numFmtId="37" fontId="83" fillId="8" borderId="12" xfId="1" applyNumberFormat="1" applyFont="1" applyFill="1" applyBorder="1" applyAlignment="1">
      <alignment horizontal="right" vertical="center" wrapText="1"/>
    </xf>
    <xf numFmtId="37" fontId="83" fillId="8" borderId="0" xfId="1" applyNumberFormat="1" applyFont="1" applyFill="1" applyAlignment="1">
      <alignment horizontal="right" vertical="center" wrapText="1"/>
    </xf>
    <xf numFmtId="37" fontId="83" fillId="8" borderId="13" xfId="1" applyNumberFormat="1" applyFont="1" applyFill="1" applyBorder="1" applyAlignment="1">
      <alignment horizontal="right" vertical="center" wrapText="1"/>
    </xf>
    <xf numFmtId="37" fontId="83" fillId="8" borderId="6" xfId="1" applyNumberFormat="1" applyFont="1" applyFill="1" applyBorder="1" applyAlignment="1">
      <alignment horizontal="right" vertical="center" wrapText="1"/>
    </xf>
    <xf numFmtId="37" fontId="83" fillId="8" borderId="2" xfId="1" applyNumberFormat="1" applyFont="1" applyFill="1" applyBorder="1" applyAlignment="1">
      <alignment horizontal="right" vertical="center" wrapText="1"/>
    </xf>
    <xf numFmtId="37" fontId="83" fillId="8" borderId="11" xfId="1" applyNumberFormat="1" applyFont="1" applyFill="1" applyBorder="1" applyAlignment="1">
      <alignment horizontal="right" vertical="center" wrapText="1"/>
    </xf>
    <xf numFmtId="37" fontId="24" fillId="2" borderId="8" xfId="0" quotePrefix="1" applyNumberFormat="1" applyFont="1" applyFill="1" applyBorder="1" applyAlignment="1">
      <alignment horizontal="center" vertical="center"/>
    </xf>
    <xf numFmtId="37" fontId="24" fillId="2" borderId="9" xfId="0" applyNumberFormat="1" applyFont="1" applyFill="1" applyBorder="1" applyAlignment="1">
      <alignment horizontal="center" vertical="center"/>
    </xf>
    <xf numFmtId="37" fontId="24" fillId="2" borderId="10" xfId="0" applyNumberFormat="1" applyFont="1" applyFill="1" applyBorder="1" applyAlignment="1">
      <alignment horizontal="center" vertical="center"/>
    </xf>
    <xf numFmtId="37" fontId="33" fillId="4" borderId="8" xfId="0" applyNumberFormat="1" applyFont="1" applyFill="1" applyBorder="1" applyAlignment="1">
      <alignment horizontal="center" vertical="center" wrapText="1"/>
    </xf>
    <xf numFmtId="37" fontId="33" fillId="4" borderId="9" xfId="0" applyNumberFormat="1" applyFont="1" applyFill="1" applyBorder="1" applyAlignment="1">
      <alignment horizontal="center" vertical="center" wrapText="1"/>
    </xf>
    <xf numFmtId="37" fontId="33" fillId="4" borderId="10" xfId="0" applyNumberFormat="1" applyFont="1" applyFill="1" applyBorder="1" applyAlignment="1">
      <alignment horizontal="center" vertical="center" wrapText="1"/>
    </xf>
    <xf numFmtId="37" fontId="33" fillId="4" borderId="12" xfId="0" applyNumberFormat="1" applyFont="1" applyFill="1" applyBorder="1" applyAlignment="1">
      <alignment horizontal="center" vertical="center" wrapText="1"/>
    </xf>
    <xf numFmtId="37" fontId="33" fillId="4" borderId="0" xfId="0" applyNumberFormat="1" applyFont="1" applyFill="1" applyAlignment="1">
      <alignment horizontal="center" vertical="center" wrapText="1"/>
    </xf>
    <xf numFmtId="37" fontId="33" fillId="4" borderId="13" xfId="0" applyNumberFormat="1" applyFont="1" applyFill="1" applyBorder="1" applyAlignment="1">
      <alignment horizontal="center" vertical="center" wrapText="1"/>
    </xf>
    <xf numFmtId="37" fontId="33" fillId="4" borderId="6" xfId="0" applyNumberFormat="1" applyFont="1" applyFill="1" applyBorder="1" applyAlignment="1">
      <alignment horizontal="center" vertical="center" wrapText="1"/>
    </xf>
    <xf numFmtId="37" fontId="33" fillId="4" borderId="2" xfId="0" applyNumberFormat="1" applyFont="1" applyFill="1" applyBorder="1" applyAlignment="1">
      <alignment horizontal="center" vertical="center" wrapText="1"/>
    </xf>
    <xf numFmtId="37" fontId="33" fillId="4" borderId="11" xfId="0" applyNumberFormat="1" applyFont="1" applyFill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textRotation="90"/>
    </xf>
    <xf numFmtId="0" fontId="32" fillId="0" borderId="3" xfId="0" applyFont="1" applyBorder="1" applyAlignment="1">
      <alignment horizontal="center" vertical="center" textRotation="90"/>
    </xf>
    <xf numFmtId="37" fontId="24" fillId="3" borderId="12" xfId="0" applyNumberFormat="1" applyFont="1" applyFill="1" applyBorder="1" applyAlignment="1">
      <alignment vertical="center"/>
    </xf>
    <xf numFmtId="37" fontId="24" fillId="3" borderId="0" xfId="0" applyNumberFormat="1" applyFont="1" applyFill="1" applyAlignment="1">
      <alignment vertical="center"/>
    </xf>
    <xf numFmtId="37" fontId="24" fillId="3" borderId="13" xfId="0" applyNumberFormat="1" applyFont="1" applyFill="1" applyBorder="1" applyAlignment="1">
      <alignment vertical="center"/>
    </xf>
    <xf numFmtId="37" fontId="24" fillId="0" borderId="12" xfId="0" applyNumberFormat="1" applyFont="1" applyBorder="1" applyAlignment="1">
      <alignment vertical="center"/>
    </xf>
    <xf numFmtId="37" fontId="24" fillId="0" borderId="0" xfId="0" applyNumberFormat="1" applyFont="1" applyAlignment="1">
      <alignment vertical="center"/>
    </xf>
    <xf numFmtId="37" fontId="24" fillId="0" borderId="13" xfId="0" applyNumberFormat="1" applyFont="1" applyBorder="1" applyAlignment="1">
      <alignment vertical="center"/>
    </xf>
    <xf numFmtId="37" fontId="24" fillId="2" borderId="6" xfId="0" applyNumberFormat="1" applyFont="1" applyFill="1" applyBorder="1" applyAlignment="1">
      <alignment horizontal="center" vertical="center"/>
    </xf>
    <xf numFmtId="37" fontId="24" fillId="2" borderId="2" xfId="0" applyNumberFormat="1" applyFont="1" applyFill="1" applyBorder="1" applyAlignment="1">
      <alignment horizontal="center" vertical="center"/>
    </xf>
    <xf numFmtId="37" fontId="24" fillId="2" borderId="11" xfId="0" applyNumberFormat="1" applyFont="1" applyFill="1" applyBorder="1" applyAlignment="1">
      <alignment horizontal="center" vertical="center"/>
    </xf>
    <xf numFmtId="37" fontId="24" fillId="4" borderId="8" xfId="0" applyNumberFormat="1" applyFont="1" applyFill="1" applyBorder="1" applyAlignment="1">
      <alignment horizontal="center" vertical="center" wrapText="1"/>
    </xf>
    <xf numFmtId="37" fontId="24" fillId="4" borderId="9" xfId="0" applyNumberFormat="1" applyFont="1" applyFill="1" applyBorder="1" applyAlignment="1">
      <alignment horizontal="center" vertical="center" wrapText="1"/>
    </xf>
    <xf numFmtId="37" fontId="24" fillId="4" borderId="10" xfId="0" applyNumberFormat="1" applyFont="1" applyFill="1" applyBorder="1" applyAlignment="1">
      <alignment horizontal="center" vertical="center" wrapText="1"/>
    </xf>
    <xf numFmtId="37" fontId="24" fillId="4" borderId="12" xfId="0" applyNumberFormat="1" applyFont="1" applyFill="1" applyBorder="1" applyAlignment="1">
      <alignment horizontal="center" vertical="center" wrapText="1"/>
    </xf>
    <xf numFmtId="37" fontId="24" fillId="4" borderId="0" xfId="0" applyNumberFormat="1" applyFont="1" applyFill="1" applyAlignment="1">
      <alignment horizontal="center" vertical="center" wrapText="1"/>
    </xf>
    <xf numFmtId="37" fontId="24" fillId="4" borderId="13" xfId="0" applyNumberFormat="1" applyFont="1" applyFill="1" applyBorder="1" applyAlignment="1">
      <alignment horizontal="center" vertical="center" wrapText="1"/>
    </xf>
    <xf numFmtId="37" fontId="24" fillId="4" borderId="6" xfId="0" applyNumberFormat="1" applyFont="1" applyFill="1" applyBorder="1" applyAlignment="1">
      <alignment horizontal="center" vertical="center" wrapText="1"/>
    </xf>
    <xf numFmtId="37" fontId="24" fillId="4" borderId="2" xfId="0" applyNumberFormat="1" applyFont="1" applyFill="1" applyBorder="1" applyAlignment="1">
      <alignment horizontal="center" vertical="center" wrapText="1"/>
    </xf>
    <xf numFmtId="37" fontId="24" fillId="4" borderId="11" xfId="0" applyNumberFormat="1" applyFont="1" applyFill="1" applyBorder="1" applyAlignment="1">
      <alignment horizontal="center" vertical="center" wrapText="1"/>
    </xf>
    <xf numFmtId="37" fontId="24" fillId="2" borderId="8" xfId="0" applyNumberFormat="1" applyFont="1" applyFill="1" applyBorder="1" applyAlignment="1">
      <alignment horizontal="center" vertical="center"/>
    </xf>
    <xf numFmtId="37" fontId="19" fillId="0" borderId="9" xfId="0" applyNumberFormat="1" applyFont="1" applyBorder="1" applyAlignment="1">
      <alignment horizontal="center" vertical="center"/>
    </xf>
    <xf numFmtId="37" fontId="19" fillId="0" borderId="0" xfId="0" applyNumberFormat="1" applyFont="1" applyAlignment="1">
      <alignment horizontal="center" vertical="center"/>
    </xf>
    <xf numFmtId="37" fontId="24" fillId="2" borderId="6" xfId="0" quotePrefix="1" applyNumberFormat="1" applyFont="1" applyFill="1" applyBorder="1" applyAlignment="1">
      <alignment horizontal="center" vertical="center"/>
    </xf>
    <xf numFmtId="37" fontId="2" fillId="0" borderId="8" xfId="0" applyNumberFormat="1" applyFont="1" applyBorder="1" applyAlignment="1">
      <alignment horizontal="center" vertical="center"/>
    </xf>
    <xf numFmtId="37" fontId="2" fillId="0" borderId="9" xfId="0" applyNumberFormat="1" applyFont="1" applyBorder="1" applyAlignment="1">
      <alignment horizontal="center" vertical="center"/>
    </xf>
    <xf numFmtId="37" fontId="2" fillId="0" borderId="10" xfId="0" applyNumberFormat="1" applyFont="1" applyBorder="1" applyAlignment="1">
      <alignment horizontal="center" vertical="center"/>
    </xf>
    <xf numFmtId="37" fontId="24" fillId="4" borderId="12" xfId="0" quotePrefix="1" applyNumberFormat="1" applyFont="1" applyFill="1" applyBorder="1" applyAlignment="1">
      <alignment horizontal="center" vertical="center" wrapText="1"/>
    </xf>
    <xf numFmtId="37" fontId="24" fillId="6" borderId="8" xfId="0" applyNumberFormat="1" applyFont="1" applyFill="1" applyBorder="1" applyAlignment="1">
      <alignment horizontal="center" vertical="center"/>
    </xf>
    <xf numFmtId="37" fontId="24" fillId="6" borderId="9" xfId="0" applyNumberFormat="1" applyFont="1" applyFill="1" applyBorder="1" applyAlignment="1">
      <alignment horizontal="center" vertical="center"/>
    </xf>
    <xf numFmtId="37" fontId="24" fillId="6" borderId="10" xfId="0" applyNumberFormat="1" applyFont="1" applyFill="1" applyBorder="1" applyAlignment="1">
      <alignment horizontal="center" vertical="center"/>
    </xf>
    <xf numFmtId="37" fontId="24" fillId="6" borderId="6" xfId="0" applyNumberFormat="1" applyFont="1" applyFill="1" applyBorder="1" applyAlignment="1">
      <alignment horizontal="center" vertical="center"/>
    </xf>
    <xf numFmtId="37" fontId="24" fillId="6" borderId="2" xfId="0" applyNumberFormat="1" applyFont="1" applyFill="1" applyBorder="1" applyAlignment="1">
      <alignment horizontal="center" vertical="center"/>
    </xf>
    <xf numFmtId="37" fontId="24" fillId="6" borderId="11" xfId="0" applyNumberFormat="1" applyFont="1" applyFill="1" applyBorder="1" applyAlignment="1">
      <alignment horizontal="center" vertical="center"/>
    </xf>
    <xf numFmtId="37" fontId="24" fillId="4" borderId="5" xfId="0" applyNumberFormat="1" applyFont="1" applyFill="1" applyBorder="1" applyAlignment="1">
      <alignment vertical="center"/>
    </xf>
    <xf numFmtId="37" fontId="24" fillId="4" borderId="3" xfId="0" applyNumberFormat="1" applyFont="1" applyFill="1" applyBorder="1" applyAlignment="1">
      <alignment vertical="center"/>
    </xf>
    <xf numFmtId="37" fontId="24" fillId="4" borderId="4" xfId="0" applyNumberFormat="1" applyFont="1" applyFill="1" applyBorder="1" applyAlignment="1">
      <alignment vertical="center"/>
    </xf>
    <xf numFmtId="37" fontId="9" fillId="0" borderId="0" xfId="1" applyNumberFormat="1" applyFont="1" applyAlignment="1">
      <alignment horizontal="center" vertical="center"/>
    </xf>
    <xf numFmtId="37" fontId="4" fillId="4" borderId="8" xfId="0" applyNumberFormat="1" applyFont="1" applyFill="1" applyBorder="1" applyAlignment="1">
      <alignment horizontal="center" vertical="center" wrapText="1"/>
    </xf>
    <xf numFmtId="37" fontId="4" fillId="4" borderId="9" xfId="0" applyNumberFormat="1" applyFont="1" applyFill="1" applyBorder="1" applyAlignment="1">
      <alignment horizontal="center" vertical="center" wrapText="1"/>
    </xf>
    <xf numFmtId="37" fontId="4" fillId="4" borderId="10" xfId="0" applyNumberFormat="1" applyFont="1" applyFill="1" applyBorder="1" applyAlignment="1">
      <alignment horizontal="center" vertical="center" wrapText="1"/>
    </xf>
    <xf numFmtId="37" fontId="4" fillId="4" borderId="6" xfId="0" applyNumberFormat="1" applyFont="1" applyFill="1" applyBorder="1" applyAlignment="1">
      <alignment horizontal="center" vertical="center" wrapText="1"/>
    </xf>
    <xf numFmtId="37" fontId="4" fillId="4" borderId="2" xfId="0" applyNumberFormat="1" applyFont="1" applyFill="1" applyBorder="1" applyAlignment="1">
      <alignment horizontal="center" vertical="center" wrapText="1"/>
    </xf>
    <xf numFmtId="37" fontId="4" fillId="4" borderId="11" xfId="0" applyNumberFormat="1" applyFont="1" applyFill="1" applyBorder="1" applyAlignment="1">
      <alignment horizontal="center" vertical="center" wrapText="1"/>
    </xf>
    <xf numFmtId="37" fontId="24" fillId="2" borderId="6" xfId="0" applyNumberFormat="1" applyFont="1" applyFill="1" applyBorder="1" applyAlignment="1">
      <alignment horizontal="right" vertical="center"/>
    </xf>
    <xf numFmtId="37" fontId="24" fillId="2" borderId="2" xfId="0" applyNumberFormat="1" applyFont="1" applyFill="1" applyBorder="1" applyAlignment="1">
      <alignment horizontal="right" vertical="center"/>
    </xf>
    <xf numFmtId="37" fontId="24" fillId="2" borderId="11" xfId="0" applyNumberFormat="1" applyFont="1" applyFill="1" applyBorder="1" applyAlignment="1">
      <alignment horizontal="right" vertical="center"/>
    </xf>
    <xf numFmtId="37" fontId="24" fillId="2" borderId="12" xfId="0" applyNumberFormat="1" applyFont="1" applyFill="1" applyBorder="1" applyAlignment="1">
      <alignment horizontal="right" vertical="center"/>
    </xf>
    <xf numFmtId="37" fontId="24" fillId="2" borderId="0" xfId="0" applyNumberFormat="1" applyFont="1" applyFill="1" applyAlignment="1">
      <alignment horizontal="right" vertical="center"/>
    </xf>
    <xf numFmtId="37" fontId="24" fillId="2" borderId="13" xfId="0" applyNumberFormat="1" applyFont="1" applyFill="1" applyBorder="1" applyAlignment="1">
      <alignment horizontal="right" vertical="center"/>
    </xf>
    <xf numFmtId="0" fontId="36" fillId="0" borderId="0" xfId="0" applyFont="1" applyAlignment="1">
      <alignment horizontal="center" vertical="center"/>
    </xf>
    <xf numFmtId="37" fontId="24" fillId="2" borderId="8" xfId="0" applyNumberFormat="1" applyFont="1" applyFill="1" applyBorder="1" applyAlignment="1">
      <alignment horizontal="right" vertical="center"/>
    </xf>
    <xf numFmtId="37" fontId="3" fillId="5" borderId="8" xfId="0" applyNumberFormat="1" applyFont="1" applyFill="1" applyBorder="1" applyAlignment="1">
      <alignment horizontal="center" vertical="center"/>
    </xf>
    <xf numFmtId="37" fontId="3" fillId="5" borderId="9" xfId="0" applyNumberFormat="1" applyFont="1" applyFill="1" applyBorder="1" applyAlignment="1">
      <alignment horizontal="center" vertical="center"/>
    </xf>
    <xf numFmtId="37" fontId="3" fillId="5" borderId="10" xfId="0" applyNumberFormat="1" applyFont="1" applyFill="1" applyBorder="1" applyAlignment="1">
      <alignment horizontal="center" vertical="center"/>
    </xf>
    <xf numFmtId="37" fontId="40" fillId="0" borderId="0" xfId="1" applyNumberFormat="1" applyFont="1" applyAlignment="1">
      <alignment horizontal="center" vertical="center" textRotation="90" wrapText="1"/>
    </xf>
    <xf numFmtId="37" fontId="31" fillId="0" borderId="13" xfId="1" applyNumberFormat="1" applyFont="1" applyBorder="1" applyAlignment="1">
      <alignment horizontal="center" vertical="center" textRotation="90" wrapText="1"/>
    </xf>
    <xf numFmtId="37" fontId="24" fillId="13" borderId="8" xfId="0" applyNumberFormat="1" applyFont="1" applyFill="1" applyBorder="1" applyAlignment="1">
      <alignment horizontal="center" vertical="center"/>
    </xf>
    <xf numFmtId="37" fontId="24" fillId="13" borderId="9" xfId="0" applyNumberFormat="1" applyFont="1" applyFill="1" applyBorder="1" applyAlignment="1">
      <alignment horizontal="center" vertical="center"/>
    </xf>
    <xf numFmtId="37" fontId="24" fillId="13" borderId="10" xfId="0" applyNumberFormat="1" applyFont="1" applyFill="1" applyBorder="1" applyAlignment="1">
      <alignment horizontal="center" vertical="center"/>
    </xf>
    <xf numFmtId="37" fontId="32" fillId="0" borderId="12" xfId="0" applyNumberFormat="1" applyFont="1" applyBorder="1" applyAlignment="1">
      <alignment horizontal="center" vertical="center" textRotation="90" wrapText="1"/>
    </xf>
    <xf numFmtId="37" fontId="32" fillId="0" borderId="0" xfId="0" applyNumberFormat="1" applyFont="1" applyAlignment="1">
      <alignment horizontal="center" vertical="center" textRotation="90" wrapText="1"/>
    </xf>
    <xf numFmtId="37" fontId="32" fillId="0" borderId="13" xfId="0" applyNumberFormat="1" applyFont="1" applyBorder="1" applyAlignment="1">
      <alignment horizontal="center" vertical="center" textRotation="90" wrapText="1"/>
    </xf>
    <xf numFmtId="37" fontId="24" fillId="9" borderId="8" xfId="0" applyNumberFormat="1" applyFont="1" applyFill="1" applyBorder="1" applyAlignment="1">
      <alignment horizontal="center" vertical="center"/>
    </xf>
    <xf numFmtId="37" fontId="24" fillId="9" borderId="9" xfId="0" applyNumberFormat="1" applyFont="1" applyFill="1" applyBorder="1" applyAlignment="1">
      <alignment horizontal="center" vertical="center"/>
    </xf>
    <xf numFmtId="37" fontId="24" fillId="9" borderId="10" xfId="0" applyNumberFormat="1" applyFont="1" applyFill="1" applyBorder="1" applyAlignment="1">
      <alignment horizontal="center" vertical="center"/>
    </xf>
    <xf numFmtId="37" fontId="24" fillId="2" borderId="9" xfId="0" applyNumberFormat="1" applyFont="1" applyFill="1" applyBorder="1" applyAlignment="1">
      <alignment horizontal="right" vertical="center"/>
    </xf>
    <xf numFmtId="37" fontId="24" fillId="2" borderId="10" xfId="0" applyNumberFormat="1" applyFont="1" applyFill="1" applyBorder="1" applyAlignment="1">
      <alignment horizontal="right" vertical="center"/>
    </xf>
    <xf numFmtId="37" fontId="24" fillId="0" borderId="8" xfId="0" applyNumberFormat="1" applyFont="1" applyBorder="1" applyAlignment="1">
      <alignment vertical="center"/>
    </xf>
    <xf numFmtId="37" fontId="24" fillId="0" borderId="9" xfId="0" applyNumberFormat="1" applyFont="1" applyBorder="1" applyAlignment="1">
      <alignment vertical="center"/>
    </xf>
    <xf numFmtId="37" fontId="24" fillId="0" borderId="10" xfId="0" applyNumberFormat="1" applyFont="1" applyBorder="1" applyAlignment="1">
      <alignment vertical="center"/>
    </xf>
    <xf numFmtId="37" fontId="24" fillId="0" borderId="6" xfId="0" applyNumberFormat="1" applyFont="1" applyBorder="1" applyAlignment="1">
      <alignment vertical="center"/>
    </xf>
    <xf numFmtId="37" fontId="24" fillId="0" borderId="2" xfId="0" applyNumberFormat="1" applyFont="1" applyBorder="1" applyAlignment="1">
      <alignment vertical="center"/>
    </xf>
    <xf numFmtId="37" fontId="24" fillId="0" borderId="11" xfId="0" applyNumberFormat="1" applyFont="1" applyBorder="1" applyAlignment="1">
      <alignment vertical="center"/>
    </xf>
    <xf numFmtId="37" fontId="29" fillId="0" borderId="9" xfId="1" applyNumberFormat="1" applyFont="1" applyBorder="1" applyAlignment="1">
      <alignment horizontal="right" vertical="center" wrapText="1"/>
    </xf>
    <xf numFmtId="37" fontId="29" fillId="0" borderId="0" xfId="1" applyNumberFormat="1" applyFont="1" applyAlignment="1">
      <alignment horizontal="right" vertical="center" wrapText="1"/>
    </xf>
    <xf numFmtId="37" fontId="29" fillId="0" borderId="2" xfId="1" applyNumberFormat="1" applyFont="1" applyBorder="1" applyAlignment="1">
      <alignment horizontal="right" vertical="center" wrapText="1"/>
    </xf>
    <xf numFmtId="37" fontId="2" fillId="0" borderId="12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37" fontId="2" fillId="0" borderId="13" xfId="0" applyNumberFormat="1" applyFont="1" applyBorder="1" applyAlignment="1">
      <alignment horizontal="right"/>
    </xf>
    <xf numFmtId="37" fontId="4" fillId="0" borderId="0" xfId="0" applyNumberFormat="1" applyFont="1" applyAlignment="1">
      <alignment horizontal="right" vertical="center"/>
    </xf>
    <xf numFmtId="37" fontId="3" fillId="5" borderId="6" xfId="0" applyNumberFormat="1" applyFont="1" applyFill="1" applyBorder="1" applyAlignment="1">
      <alignment horizontal="center" vertical="center"/>
    </xf>
    <xf numFmtId="37" fontId="3" fillId="5" borderId="2" xfId="0" applyNumberFormat="1" applyFont="1" applyFill="1" applyBorder="1" applyAlignment="1">
      <alignment horizontal="center" vertical="center"/>
    </xf>
    <xf numFmtId="37" fontId="3" fillId="5" borderId="11" xfId="0" applyNumberFormat="1" applyFont="1" applyFill="1" applyBorder="1" applyAlignment="1">
      <alignment horizontal="center" vertical="center"/>
    </xf>
    <xf numFmtId="37" fontId="6" fillId="8" borderId="7" xfId="0" quotePrefix="1" applyNumberFormat="1" applyFont="1" applyFill="1" applyBorder="1" applyAlignment="1">
      <alignment horizontal="center" vertical="center"/>
    </xf>
    <xf numFmtId="37" fontId="6" fillId="8" borderId="14" xfId="0" quotePrefix="1" applyNumberFormat="1" applyFont="1" applyFill="1" applyBorder="1" applyAlignment="1">
      <alignment horizontal="center" vertical="center"/>
    </xf>
    <xf numFmtId="37" fontId="6" fillId="8" borderId="15" xfId="0" quotePrefix="1" applyNumberFormat="1" applyFont="1" applyFill="1" applyBorder="1" applyAlignment="1">
      <alignment horizontal="center" vertical="center"/>
    </xf>
    <xf numFmtId="37" fontId="24" fillId="0" borderId="7" xfId="0" applyNumberFormat="1" applyFont="1" applyBorder="1" applyAlignment="1">
      <alignment vertical="center"/>
    </xf>
    <xf numFmtId="37" fontId="24" fillId="0" borderId="14" xfId="0" applyNumberFormat="1" applyFont="1" applyBorder="1" applyAlignment="1">
      <alignment vertical="center"/>
    </xf>
    <xf numFmtId="37" fontId="24" fillId="0" borderId="15" xfId="0" applyNumberFormat="1" applyFont="1" applyBorder="1" applyAlignment="1">
      <alignment vertical="center"/>
    </xf>
    <xf numFmtId="37" fontId="24" fillId="13" borderId="6" xfId="0" applyNumberFormat="1" applyFont="1" applyFill="1" applyBorder="1" applyAlignment="1">
      <alignment horizontal="center" vertical="center"/>
    </xf>
    <xf numFmtId="37" fontId="24" fillId="13" borderId="2" xfId="0" applyNumberFormat="1" applyFont="1" applyFill="1" applyBorder="1" applyAlignment="1">
      <alignment horizontal="center" vertical="center"/>
    </xf>
    <xf numFmtId="37" fontId="24" fillId="13" borderId="11" xfId="0" applyNumberFormat="1" applyFont="1" applyFill="1" applyBorder="1" applyAlignment="1">
      <alignment horizontal="center" vertical="center"/>
    </xf>
    <xf numFmtId="37" fontId="24" fillId="9" borderId="6" xfId="0" applyNumberFormat="1" applyFont="1" applyFill="1" applyBorder="1" applyAlignment="1">
      <alignment horizontal="center" vertical="center"/>
    </xf>
    <xf numFmtId="37" fontId="24" fillId="9" borderId="2" xfId="0" applyNumberFormat="1" applyFont="1" applyFill="1" applyBorder="1" applyAlignment="1">
      <alignment horizontal="center" vertical="center"/>
    </xf>
    <xf numFmtId="37" fontId="24" fillId="9" borderId="11" xfId="0" applyNumberFormat="1" applyFont="1" applyFill="1" applyBorder="1" applyAlignment="1">
      <alignment horizontal="center" vertical="center"/>
    </xf>
    <xf numFmtId="37" fontId="24" fillId="4" borderId="7" xfId="0" applyNumberFormat="1" applyFont="1" applyFill="1" applyBorder="1" applyAlignment="1">
      <alignment horizontal="center" vertical="center"/>
    </xf>
    <xf numFmtId="37" fontId="24" fillId="4" borderId="14" xfId="0" applyNumberFormat="1" applyFont="1" applyFill="1" applyBorder="1" applyAlignment="1">
      <alignment horizontal="center" vertical="center"/>
    </xf>
    <xf numFmtId="37" fontId="2" fillId="0" borderId="12" xfId="0" applyNumberFormat="1" applyFont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37" fontId="2" fillId="0" borderId="13" xfId="0" applyNumberFormat="1" applyFont="1" applyBorder="1" applyAlignment="1">
      <alignment horizontal="center" vertical="center"/>
    </xf>
    <xf numFmtId="37" fontId="2" fillId="0" borderId="12" xfId="0" applyNumberFormat="1" applyFont="1" applyBorder="1" applyAlignment="1">
      <alignment vertical="center"/>
    </xf>
    <xf numFmtId="37" fontId="2" fillId="0" borderId="0" xfId="0" applyNumberFormat="1" applyFont="1" applyAlignment="1">
      <alignment vertical="center"/>
    </xf>
    <xf numFmtId="37" fontId="2" fillId="0" borderId="13" xfId="0" applyNumberFormat="1" applyFont="1" applyBorder="1" applyAlignment="1">
      <alignment vertical="center"/>
    </xf>
    <xf numFmtId="37" fontId="2" fillId="4" borderId="12" xfId="0" applyNumberFormat="1" applyFont="1" applyFill="1" applyBorder="1" applyAlignment="1">
      <alignment vertical="center"/>
    </xf>
    <xf numFmtId="37" fontId="2" fillId="4" borderId="0" xfId="0" applyNumberFormat="1" applyFont="1" applyFill="1" applyAlignment="1">
      <alignment vertical="center"/>
    </xf>
    <xf numFmtId="37" fontId="2" fillId="4" borderId="13" xfId="0" applyNumberFormat="1" applyFont="1" applyFill="1" applyBorder="1" applyAlignment="1">
      <alignment vertical="center"/>
    </xf>
    <xf numFmtId="37" fontId="2" fillId="0" borderId="6" xfId="0" applyNumberFormat="1" applyFont="1" applyBorder="1" applyAlignment="1">
      <alignment horizontal="center" vertical="center"/>
    </xf>
    <xf numFmtId="37" fontId="2" fillId="0" borderId="2" xfId="0" applyNumberFormat="1" applyFont="1" applyBorder="1" applyAlignment="1">
      <alignment horizontal="center" vertical="center"/>
    </xf>
    <xf numFmtId="37" fontId="2" fillId="0" borderId="11" xfId="0" applyNumberFormat="1" applyFont="1" applyBorder="1" applyAlignment="1">
      <alignment horizontal="center" vertical="center"/>
    </xf>
    <xf numFmtId="37" fontId="24" fillId="0" borderId="8" xfId="0" applyNumberFormat="1" applyFont="1" applyBorder="1" applyAlignment="1">
      <alignment horizontal="center" vertical="center"/>
    </xf>
    <xf numFmtId="37" fontId="24" fillId="0" borderId="9" xfId="0" applyNumberFormat="1" applyFont="1" applyBorder="1" applyAlignment="1">
      <alignment horizontal="center" vertical="center"/>
    </xf>
    <xf numFmtId="37" fontId="24" fillId="0" borderId="10" xfId="0" applyNumberFormat="1" applyFont="1" applyBorder="1" applyAlignment="1">
      <alignment horizontal="center" vertical="center"/>
    </xf>
    <xf numFmtId="37" fontId="24" fillId="0" borderId="12" xfId="0" applyNumberFormat="1" applyFont="1" applyBorder="1" applyAlignment="1">
      <alignment horizontal="center" vertical="center"/>
    </xf>
    <xf numFmtId="37" fontId="24" fillId="0" borderId="0" xfId="0" applyNumberFormat="1" applyFont="1" applyAlignment="1">
      <alignment horizontal="center" vertical="center"/>
    </xf>
    <xf numFmtId="37" fontId="24" fillId="0" borderId="13" xfId="0" applyNumberFormat="1" applyFont="1" applyBorder="1" applyAlignment="1">
      <alignment horizontal="center" vertical="center"/>
    </xf>
    <xf numFmtId="37" fontId="24" fillId="0" borderId="6" xfId="0" applyNumberFormat="1" applyFont="1" applyBorder="1" applyAlignment="1">
      <alignment horizontal="center" vertical="center"/>
    </xf>
    <xf numFmtId="37" fontId="24" fillId="0" borderId="2" xfId="0" applyNumberFormat="1" applyFont="1" applyBorder="1" applyAlignment="1">
      <alignment horizontal="center" vertical="center"/>
    </xf>
    <xf numFmtId="37" fontId="24" fillId="0" borderId="11" xfId="0" applyNumberFormat="1" applyFont="1" applyBorder="1" applyAlignment="1">
      <alignment horizontal="center" vertical="center"/>
    </xf>
    <xf numFmtId="37" fontId="20" fillId="0" borderId="9" xfId="0" applyNumberFormat="1" applyFont="1" applyBorder="1" applyAlignment="1">
      <alignment horizontal="center" vertical="center"/>
    </xf>
    <xf numFmtId="37" fontId="20" fillId="0" borderId="0" xfId="0" applyNumberFormat="1" applyFont="1" applyAlignment="1">
      <alignment horizontal="center" vertical="center"/>
    </xf>
    <xf numFmtId="37" fontId="34" fillId="0" borderId="12" xfId="0" applyNumberFormat="1" applyFont="1" applyBorder="1" applyAlignment="1">
      <alignment horizontal="center" vertical="center" textRotation="90" wrapText="1"/>
    </xf>
    <xf numFmtId="37" fontId="41" fillId="0" borderId="0" xfId="0" applyNumberFormat="1" applyFont="1" applyAlignment="1">
      <alignment horizontal="center" vertical="center" textRotation="90" wrapText="1"/>
    </xf>
    <xf numFmtId="37" fontId="41" fillId="0" borderId="13" xfId="0" applyNumberFormat="1" applyFont="1" applyBorder="1" applyAlignment="1">
      <alignment horizontal="center" vertical="center" textRotation="90" wrapText="1"/>
    </xf>
    <xf numFmtId="37" fontId="41" fillId="0" borderId="12" xfId="0" applyNumberFormat="1" applyFont="1" applyBorder="1" applyAlignment="1">
      <alignment horizontal="center" vertical="center" textRotation="90" wrapText="1"/>
    </xf>
    <xf numFmtId="37" fontId="40" fillId="0" borderId="13" xfId="1" applyNumberFormat="1" applyFont="1" applyBorder="1" applyAlignment="1">
      <alignment horizontal="center" vertical="center" textRotation="90" wrapText="1"/>
    </xf>
    <xf numFmtId="37" fontId="45" fillId="7" borderId="7" xfId="0" applyNumberFormat="1" applyFont="1" applyFill="1" applyBorder="1" applyAlignment="1">
      <alignment horizontal="center" vertical="center" wrapText="1"/>
    </xf>
    <xf numFmtId="37" fontId="45" fillId="7" borderId="14" xfId="0" applyNumberFormat="1" applyFont="1" applyFill="1" applyBorder="1" applyAlignment="1">
      <alignment horizontal="center" vertical="center" wrapText="1"/>
    </xf>
    <xf numFmtId="37" fontId="45" fillId="7" borderId="15" xfId="0" applyNumberFormat="1" applyFont="1" applyFill="1" applyBorder="1" applyAlignment="1">
      <alignment horizontal="center" vertical="center" wrapText="1"/>
    </xf>
    <xf numFmtId="37" fontId="37" fillId="0" borderId="9" xfId="1" applyNumberFormat="1" applyFont="1" applyBorder="1" applyAlignment="1">
      <alignment horizontal="left" vertical="center" wrapText="1" indent="1"/>
    </xf>
    <xf numFmtId="37" fontId="37" fillId="0" borderId="0" xfId="1" applyNumberFormat="1" applyFont="1" applyAlignment="1">
      <alignment horizontal="left" vertical="center" wrapText="1" indent="1"/>
    </xf>
    <xf numFmtId="37" fontId="37" fillId="2" borderId="5" xfId="0" applyNumberFormat="1" applyFont="1" applyFill="1" applyBorder="1" applyAlignment="1">
      <alignment horizontal="center" vertical="center"/>
    </xf>
    <xf numFmtId="37" fontId="37" fillId="2" borderId="4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37" fontId="47" fillId="7" borderId="8" xfId="0" applyNumberFormat="1" applyFont="1" applyFill="1" applyBorder="1" applyAlignment="1">
      <alignment horizontal="center" vertical="center" wrapText="1"/>
    </xf>
    <xf numFmtId="37" fontId="47" fillId="7" borderId="9" xfId="0" applyNumberFormat="1" applyFont="1" applyFill="1" applyBorder="1" applyAlignment="1">
      <alignment horizontal="center" vertical="center" wrapText="1"/>
    </xf>
    <xf numFmtId="37" fontId="47" fillId="7" borderId="10" xfId="0" applyNumberFormat="1" applyFont="1" applyFill="1" applyBorder="1" applyAlignment="1">
      <alignment horizontal="center" vertical="center" wrapText="1"/>
    </xf>
    <xf numFmtId="37" fontId="47" fillId="7" borderId="12" xfId="0" applyNumberFormat="1" applyFont="1" applyFill="1" applyBorder="1" applyAlignment="1">
      <alignment horizontal="center" vertical="center" wrapText="1"/>
    </xf>
    <xf numFmtId="37" fontId="47" fillId="7" borderId="0" xfId="0" applyNumberFormat="1" applyFont="1" applyFill="1" applyAlignment="1">
      <alignment horizontal="center" vertical="center" wrapText="1"/>
    </xf>
    <xf numFmtId="37" fontId="47" fillId="7" borderId="13" xfId="0" applyNumberFormat="1" applyFont="1" applyFill="1" applyBorder="1" applyAlignment="1">
      <alignment horizontal="center" vertical="center" wrapText="1"/>
    </xf>
    <xf numFmtId="37" fontId="47" fillId="7" borderId="6" xfId="0" applyNumberFormat="1" applyFont="1" applyFill="1" applyBorder="1" applyAlignment="1">
      <alignment horizontal="center" vertical="center" wrapText="1"/>
    </xf>
    <xf numFmtId="37" fontId="47" fillId="7" borderId="2" xfId="0" applyNumberFormat="1" applyFont="1" applyFill="1" applyBorder="1" applyAlignment="1">
      <alignment horizontal="center" vertical="center" wrapText="1"/>
    </xf>
    <xf numFmtId="37" fontId="47" fillId="7" borderId="11" xfId="0" applyNumberFormat="1" applyFont="1" applyFill="1" applyBorder="1" applyAlignment="1">
      <alignment horizontal="center" vertical="center" wrapText="1"/>
    </xf>
    <xf numFmtId="37" fontId="44" fillId="0" borderId="0" xfId="0" applyNumberFormat="1" applyFont="1" applyAlignment="1">
      <alignment horizontal="center" vertical="center"/>
    </xf>
    <xf numFmtId="37" fontId="2" fillId="0" borderId="6" xfId="0" applyNumberFormat="1" applyFont="1" applyBorder="1" applyAlignment="1">
      <alignment vertical="center"/>
    </xf>
    <xf numFmtId="37" fontId="2" fillId="0" borderId="2" xfId="0" applyNumberFormat="1" applyFont="1" applyBorder="1" applyAlignment="1">
      <alignment vertical="center"/>
    </xf>
    <xf numFmtId="37" fontId="2" fillId="0" borderId="11" xfId="0" applyNumberFormat="1" applyFont="1" applyBorder="1" applyAlignment="1">
      <alignment vertical="center"/>
    </xf>
    <xf numFmtId="37" fontId="18" fillId="0" borderId="9" xfId="0" applyNumberFormat="1" applyFont="1" applyBorder="1" applyAlignment="1">
      <alignment horizontal="center" vertical="center"/>
    </xf>
    <xf numFmtId="37" fontId="18" fillId="0" borderId="2" xfId="0" applyNumberFormat="1" applyFont="1" applyBorder="1" applyAlignment="1">
      <alignment horizontal="center" vertical="center"/>
    </xf>
    <xf numFmtId="37" fontId="18" fillId="0" borderId="0" xfId="0" quotePrefix="1" applyNumberFormat="1" applyFont="1" applyAlignment="1">
      <alignment horizontal="center" vertical="center"/>
    </xf>
    <xf numFmtId="37" fontId="20" fillId="0" borderId="2" xfId="0" applyNumberFormat="1" applyFont="1" applyBorder="1" applyAlignment="1">
      <alignment horizontal="center" vertical="center"/>
    </xf>
    <xf numFmtId="37" fontId="18" fillId="0" borderId="0" xfId="0" applyNumberFormat="1" applyFont="1" applyAlignment="1">
      <alignment horizontal="center" vertical="center"/>
    </xf>
    <xf numFmtId="37" fontId="32" fillId="0" borderId="9" xfId="1" applyNumberFormat="1" applyFont="1" applyBorder="1" applyAlignment="1">
      <alignment horizontal="left" vertical="center" wrapText="1" indent="1"/>
    </xf>
    <xf numFmtId="37" fontId="32" fillId="0" borderId="0" xfId="1" applyNumberFormat="1" applyFont="1" applyAlignment="1">
      <alignment horizontal="left" vertical="center" wrapText="1" indent="1"/>
    </xf>
    <xf numFmtId="37" fontId="48" fillId="7" borderId="0" xfId="1" applyNumberFormat="1" applyFont="1" applyFill="1" applyAlignment="1">
      <alignment horizontal="center" vertical="center" wrapText="1"/>
    </xf>
    <xf numFmtId="37" fontId="48" fillId="7" borderId="2" xfId="1" applyNumberFormat="1" applyFont="1" applyFill="1" applyBorder="1" applyAlignment="1">
      <alignment horizontal="center" vertical="center" wrapText="1"/>
    </xf>
    <xf numFmtId="37" fontId="24" fillId="4" borderId="12" xfId="0" applyNumberFormat="1" applyFont="1" applyFill="1" applyBorder="1" applyAlignment="1">
      <alignment vertical="center"/>
    </xf>
    <xf numFmtId="37" fontId="24" fillId="4" borderId="0" xfId="0" applyNumberFormat="1" applyFont="1" applyFill="1" applyAlignment="1">
      <alignment vertical="center"/>
    </xf>
    <xf numFmtId="37" fontId="24" fillId="4" borderId="13" xfId="0" applyNumberFormat="1" applyFont="1" applyFill="1" applyBorder="1" applyAlignment="1">
      <alignment vertical="center"/>
    </xf>
    <xf numFmtId="0" fontId="90" fillId="0" borderId="0" xfId="0" applyFont="1" applyAlignment="1">
      <alignment horizontal="center" vertical="center"/>
    </xf>
    <xf numFmtId="0" fontId="90" fillId="0" borderId="13" xfId="0" applyFont="1" applyBorder="1" applyAlignment="1">
      <alignment horizontal="center" vertical="center"/>
    </xf>
    <xf numFmtId="0" fontId="75" fillId="0" borderId="9" xfId="0" applyFont="1" applyBorder="1" applyAlignment="1">
      <alignment horizontal="center" vertical="center" wrapText="1"/>
    </xf>
    <xf numFmtId="0" fontId="75" fillId="0" borderId="0" xfId="0" applyFont="1" applyAlignment="1">
      <alignment horizontal="center" vertical="center" wrapText="1"/>
    </xf>
    <xf numFmtId="37" fontId="2" fillId="9" borderId="7" xfId="1" quotePrefix="1" applyNumberFormat="1" applyFont="1" applyFill="1" applyBorder="1" applyAlignment="1">
      <alignment horizontal="center" vertical="center"/>
    </xf>
    <xf numFmtId="37" fontId="2" fillId="9" borderId="14" xfId="1" quotePrefix="1" applyNumberFormat="1" applyFont="1" applyFill="1" applyBorder="1" applyAlignment="1">
      <alignment horizontal="center" vertical="center"/>
    </xf>
    <xf numFmtId="37" fontId="68" fillId="0" borderId="1" xfId="1" applyNumberFormat="1" applyFont="1" applyBorder="1" applyAlignment="1">
      <alignment horizontal="center" vertical="center"/>
    </xf>
    <xf numFmtId="0" fontId="71" fillId="0" borderId="1" xfId="0" applyFont="1" applyBorder="1" applyAlignment="1">
      <alignment horizontal="center" vertical="center" wrapText="1"/>
    </xf>
    <xf numFmtId="0" fontId="71" fillId="0" borderId="7" xfId="0" applyFont="1" applyBorder="1" applyAlignment="1">
      <alignment horizontal="center" vertical="center" wrapText="1"/>
    </xf>
    <xf numFmtId="37" fontId="4" fillId="9" borderId="6" xfId="1" quotePrefix="1" applyNumberFormat="1" applyFont="1" applyFill="1" applyBorder="1" applyAlignment="1">
      <alignment horizontal="center" vertical="center"/>
    </xf>
    <xf numFmtId="37" fontId="4" fillId="9" borderId="2" xfId="1" quotePrefix="1" applyNumberFormat="1" applyFont="1" applyFill="1" applyBorder="1" applyAlignment="1">
      <alignment horizontal="center" vertical="center"/>
    </xf>
    <xf numFmtId="37" fontId="4" fillId="9" borderId="11" xfId="1" quotePrefix="1" applyNumberFormat="1" applyFont="1" applyFill="1" applyBorder="1" applyAlignment="1">
      <alignment horizontal="center" vertical="center"/>
    </xf>
    <xf numFmtId="37" fontId="72" fillId="0" borderId="7" xfId="1" applyNumberFormat="1" applyFont="1" applyBorder="1" applyAlignment="1">
      <alignment horizontal="center" vertical="center"/>
    </xf>
    <xf numFmtId="37" fontId="14" fillId="0" borderId="5" xfId="1" applyNumberFormat="1" applyFont="1" applyBorder="1" applyAlignment="1">
      <alignment horizontal="right" vertical="center" wrapText="1"/>
    </xf>
    <xf numFmtId="37" fontId="14" fillId="0" borderId="3" xfId="1" applyNumberFormat="1" applyFont="1" applyBorder="1" applyAlignment="1">
      <alignment horizontal="right" vertical="center" wrapText="1"/>
    </xf>
    <xf numFmtId="37" fontId="14" fillId="0" borderId="4" xfId="1" applyNumberFormat="1" applyFont="1" applyBorder="1" applyAlignment="1">
      <alignment horizontal="right" vertical="center" wrapText="1"/>
    </xf>
    <xf numFmtId="37" fontId="5" fillId="8" borderId="8" xfId="1" quotePrefix="1" applyNumberFormat="1" applyFont="1" applyFill="1" applyBorder="1" applyAlignment="1">
      <alignment horizontal="center" vertical="center"/>
    </xf>
    <xf numFmtId="37" fontId="5" fillId="8" borderId="9" xfId="1" quotePrefix="1" applyNumberFormat="1" applyFont="1" applyFill="1" applyBorder="1" applyAlignment="1">
      <alignment horizontal="center" vertical="center"/>
    </xf>
    <xf numFmtId="37" fontId="5" fillId="8" borderId="10" xfId="1" quotePrefix="1" applyNumberFormat="1" applyFont="1" applyFill="1" applyBorder="1" applyAlignment="1">
      <alignment horizontal="center" vertical="center"/>
    </xf>
    <xf numFmtId="37" fontId="4" fillId="8" borderId="12" xfId="1" quotePrefix="1" applyNumberFormat="1" applyFont="1" applyFill="1" applyBorder="1" applyAlignment="1">
      <alignment horizontal="center" vertical="center"/>
    </xf>
    <xf numFmtId="37" fontId="4" fillId="8" borderId="0" xfId="1" quotePrefix="1" applyNumberFormat="1" applyFont="1" applyFill="1" applyAlignment="1">
      <alignment horizontal="center" vertical="center"/>
    </xf>
    <xf numFmtId="37" fontId="4" fillId="8" borderId="13" xfId="1" quotePrefix="1" applyNumberFormat="1" applyFont="1" applyFill="1" applyBorder="1" applyAlignment="1">
      <alignment horizontal="center" vertical="center"/>
    </xf>
    <xf numFmtId="37" fontId="10" fillId="8" borderId="12" xfId="1" quotePrefix="1" applyNumberFormat="1" applyFont="1" applyFill="1" applyBorder="1" applyAlignment="1">
      <alignment horizontal="center" vertical="center"/>
    </xf>
    <xf numFmtId="37" fontId="10" fillId="8" borderId="0" xfId="1" quotePrefix="1" applyNumberFormat="1" applyFont="1" applyFill="1" applyAlignment="1">
      <alignment horizontal="center" vertical="center"/>
    </xf>
    <xf numFmtId="37" fontId="10" fillId="8" borderId="13" xfId="1" quotePrefix="1" applyNumberFormat="1" applyFont="1" applyFill="1" applyBorder="1" applyAlignment="1">
      <alignment horizontal="center" vertical="center"/>
    </xf>
    <xf numFmtId="37" fontId="57" fillId="0" borderId="7" xfId="1" applyNumberFormat="1" applyFont="1" applyBorder="1" applyAlignment="1">
      <alignment horizontal="center" vertical="center"/>
    </xf>
    <xf numFmtId="37" fontId="57" fillId="0" borderId="14" xfId="1" applyNumberFormat="1" applyFont="1" applyBorder="1" applyAlignment="1">
      <alignment horizontal="center" vertical="center"/>
    </xf>
    <xf numFmtId="37" fontId="57" fillId="0" borderId="15" xfId="1" applyNumberFormat="1" applyFont="1" applyBorder="1" applyAlignment="1">
      <alignment horizontal="center" vertical="center"/>
    </xf>
    <xf numFmtId="37" fontId="4" fillId="9" borderId="8" xfId="1" quotePrefix="1" applyNumberFormat="1" applyFont="1" applyFill="1" applyBorder="1" applyAlignment="1">
      <alignment horizontal="right" vertical="center"/>
    </xf>
    <xf numFmtId="37" fontId="4" fillId="9" borderId="9" xfId="1" quotePrefix="1" applyNumberFormat="1" applyFont="1" applyFill="1" applyBorder="1" applyAlignment="1">
      <alignment horizontal="right" vertical="center"/>
    </xf>
    <xf numFmtId="37" fontId="2" fillId="2" borderId="12" xfId="1" applyNumberFormat="1" applyFont="1" applyFill="1" applyBorder="1" applyAlignment="1">
      <alignment horizontal="center" vertical="center"/>
    </xf>
    <xf numFmtId="37" fontId="2" fillId="2" borderId="13" xfId="1" applyNumberFormat="1" applyFont="1" applyFill="1" applyBorder="1" applyAlignment="1">
      <alignment horizontal="center" vertical="center"/>
    </xf>
    <xf numFmtId="37" fontId="2" fillId="2" borderId="6" xfId="1" applyNumberFormat="1" applyFont="1" applyFill="1" applyBorder="1" applyAlignment="1">
      <alignment horizontal="center" vertical="center"/>
    </xf>
    <xf numFmtId="37" fontId="2" fillId="2" borderId="11" xfId="1" applyNumberFormat="1" applyFont="1" applyFill="1" applyBorder="1" applyAlignment="1">
      <alignment horizontal="center" vertical="center"/>
    </xf>
    <xf numFmtId="37" fontId="63" fillId="0" borderId="5" xfId="1" applyNumberFormat="1" applyFont="1" applyBorder="1" applyAlignment="1">
      <alignment horizontal="center" vertical="center"/>
    </xf>
    <xf numFmtId="37" fontId="63" fillId="0" borderId="3" xfId="1" applyNumberFormat="1" applyFont="1" applyBorder="1" applyAlignment="1">
      <alignment horizontal="center" vertical="center"/>
    </xf>
    <xf numFmtId="37" fontId="62" fillId="0" borderId="3" xfId="1" applyNumberFormat="1" applyFont="1" applyBorder="1" applyAlignment="1">
      <alignment horizontal="center" vertical="center"/>
    </xf>
    <xf numFmtId="37" fontId="63" fillId="14" borderId="8" xfId="1" applyNumberFormat="1" applyFont="1" applyFill="1" applyBorder="1" applyAlignment="1">
      <alignment horizontal="center" vertical="center"/>
    </xf>
    <xf numFmtId="37" fontId="63" fillId="14" borderId="12" xfId="1" applyNumberFormat="1" applyFont="1" applyFill="1" applyBorder="1" applyAlignment="1">
      <alignment horizontal="center" vertical="center"/>
    </xf>
    <xf numFmtId="37" fontId="63" fillId="14" borderId="6" xfId="1" applyNumberFormat="1" applyFont="1" applyFill="1" applyBorder="1" applyAlignment="1">
      <alignment horizontal="center" vertical="center"/>
    </xf>
    <xf numFmtId="37" fontId="62" fillId="3" borderId="3" xfId="1" applyNumberFormat="1" applyFont="1" applyFill="1" applyBorder="1" applyAlignment="1">
      <alignment horizontal="center" vertical="center"/>
    </xf>
    <xf numFmtId="37" fontId="63" fillId="3" borderId="3" xfId="1" applyNumberFormat="1" applyFont="1" applyFill="1" applyBorder="1" applyAlignment="1">
      <alignment horizontal="center" vertical="center"/>
    </xf>
    <xf numFmtId="37" fontId="63" fillId="3" borderId="4" xfId="1" applyNumberFormat="1" applyFont="1" applyFill="1" applyBorder="1" applyAlignment="1">
      <alignment horizontal="center" vertical="center"/>
    </xf>
    <xf numFmtId="37" fontId="62" fillId="0" borderId="4" xfId="1" applyNumberFormat="1" applyFont="1" applyBorder="1" applyAlignment="1">
      <alignment horizontal="center" vertical="center"/>
    </xf>
    <xf numFmtId="37" fontId="62" fillId="14" borderId="5" xfId="1" applyNumberFormat="1" applyFont="1" applyFill="1" applyBorder="1" applyAlignment="1">
      <alignment horizontal="center" vertical="center"/>
    </xf>
    <xf numFmtId="37" fontId="62" fillId="14" borderId="4" xfId="1" applyNumberFormat="1" applyFont="1" applyFill="1" applyBorder="1" applyAlignment="1">
      <alignment horizontal="center" vertical="center"/>
    </xf>
    <xf numFmtId="37" fontId="62" fillId="3" borderId="5" xfId="1" applyNumberFormat="1" applyFont="1" applyFill="1" applyBorder="1" applyAlignment="1">
      <alignment horizontal="center" vertical="center"/>
    </xf>
    <xf numFmtId="49" fontId="69" fillId="0" borderId="3" xfId="1" applyNumberFormat="1" applyFont="1" applyBorder="1" applyAlignment="1">
      <alignment horizontal="center" vertical="center"/>
    </xf>
    <xf numFmtId="49" fontId="69" fillId="0" borderId="4" xfId="1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3578224E-84A8-314C-A037-401B2955EDD3}"/>
  </cellStyles>
  <dxfs count="21">
    <dxf>
      <font>
        <strike val="0"/>
        <color rgb="FFFF0000"/>
      </font>
      <fill>
        <patternFill patternType="none">
          <bgColor auto="1"/>
        </patternFill>
      </fill>
    </dxf>
    <dxf>
      <font>
        <strike val="0"/>
        <color rgb="FFFF0000"/>
      </font>
    </dxf>
    <dxf>
      <font>
        <strike val="0"/>
        <color theme="0" tint="-0.14996795556505021"/>
      </font>
      <fill>
        <patternFill patternType="none">
          <bgColor auto="1"/>
        </patternFill>
      </fill>
    </dxf>
    <dxf>
      <font>
        <strike val="0"/>
        <color rgb="FFFF0000"/>
      </font>
    </dxf>
    <dxf>
      <font>
        <strike val="0"/>
        <color theme="0" tint="-0.14996795556505021"/>
      </font>
      <fill>
        <patternFill patternType="none">
          <bgColor auto="1"/>
        </patternFill>
      </fill>
    </dxf>
    <dxf>
      <font>
        <strike val="0"/>
        <color rgb="FFFF0000"/>
      </font>
    </dxf>
    <dxf>
      <font>
        <strike val="0"/>
        <color theme="0" tint="-0.14996795556505021"/>
      </font>
      <fill>
        <patternFill patternType="none">
          <bgColor auto="1"/>
        </patternFill>
      </fill>
    </dxf>
    <dxf>
      <font>
        <strike val="0"/>
        <color rgb="FFFF0000"/>
      </font>
    </dxf>
    <dxf>
      <font>
        <strike val="0"/>
        <color theme="0" tint="-0.14996795556505021"/>
      </font>
      <fill>
        <patternFill patternType="none">
          <bgColor auto="1"/>
        </patternFill>
      </fill>
    </dxf>
    <dxf>
      <font>
        <strike val="0"/>
        <color rgb="FFFF0000"/>
      </font>
    </dxf>
    <dxf>
      <font>
        <strike val="0"/>
        <color theme="0" tint="-0.14996795556505021"/>
      </font>
      <fill>
        <patternFill patternType="none">
          <bgColor auto="1"/>
        </patternFill>
      </fill>
    </dxf>
    <dxf>
      <font>
        <strike val="0"/>
        <color rgb="FFFF0000"/>
      </font>
    </dxf>
    <dxf>
      <font>
        <strike val="0"/>
        <color theme="0" tint="-0.14996795556505021"/>
      </font>
      <fill>
        <patternFill patternType="none">
          <bgColor auto="1"/>
        </patternFill>
      </fill>
    </dxf>
    <dxf>
      <font>
        <strike val="0"/>
        <color rgb="FFFF0000"/>
      </font>
    </dxf>
    <dxf>
      <font>
        <strike val="0"/>
        <color theme="0" tint="-0.14996795556505021"/>
      </font>
      <fill>
        <patternFill patternType="none">
          <bgColor auto="1"/>
        </patternFill>
      </fill>
    </dxf>
    <dxf>
      <font>
        <strike val="0"/>
        <color rgb="FFFF0000"/>
      </font>
    </dxf>
    <dxf>
      <font>
        <strike val="0"/>
        <color theme="0" tint="-0.14996795556505021"/>
      </font>
      <fill>
        <patternFill patternType="none">
          <bgColor auto="1"/>
        </patternFill>
      </fill>
    </dxf>
    <dxf>
      <font>
        <strike val="0"/>
        <color rgb="FFFF0000"/>
      </font>
    </dxf>
    <dxf>
      <font>
        <strike val="0"/>
        <color theme="0" tint="-0.14996795556505021"/>
      </font>
      <fill>
        <patternFill patternType="none">
          <bgColor auto="1"/>
        </patternFill>
      </fill>
    </dxf>
    <dxf>
      <font>
        <strike val="0"/>
        <color rgb="FFFF0000"/>
      </font>
    </dxf>
    <dxf>
      <font>
        <strike val="0"/>
        <color theme="0" tint="-0.14996795556505021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0000FF"/>
      <color rgb="FFE6FFFB"/>
      <color rgb="FFFFF8EA"/>
      <color rgb="FFEDFFB9"/>
      <color rgb="FFFEEAFF"/>
      <color rgb="FFFFD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622300</xdr:colOff>
      <xdr:row>27</xdr:row>
      <xdr:rowOff>25399</xdr:rowOff>
    </xdr:from>
    <xdr:to>
      <xdr:col>9</xdr:col>
      <xdr:colOff>622300</xdr:colOff>
      <xdr:row>46</xdr:row>
      <xdr:rowOff>5079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5118AB9A-2044-3BBC-679D-A2553C5CDA4D}"/>
            </a:ext>
          </a:extLst>
        </xdr:cNvPr>
        <xdr:cNvCxnSpPr/>
      </xdr:nvCxnSpPr>
      <xdr:spPr>
        <a:xfrm>
          <a:off x="10502900" y="5511799"/>
          <a:ext cx="0" cy="3840480"/>
        </a:xfrm>
        <a:prstGeom prst="line">
          <a:avLst/>
        </a:prstGeom>
        <a:ln w="12700">
          <a:solidFill>
            <a:srgbClr val="0000FF"/>
          </a:solidFill>
          <a:headEnd type="stealth" w="lg" len="lg"/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2806700</xdr:colOff>
      <xdr:row>5</xdr:row>
      <xdr:rowOff>63500</xdr:rowOff>
    </xdr:from>
    <xdr:to>
      <xdr:col>0</xdr:col>
      <xdr:colOff>4193986</xdr:colOff>
      <xdr:row>8</xdr:row>
      <xdr:rowOff>114301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6900A4-4A88-0F4C-92C9-B909C4D0EF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6700" y="1143000"/>
          <a:ext cx="1387286" cy="73660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698501</xdr:colOff>
      <xdr:row>35</xdr:row>
      <xdr:rowOff>190500</xdr:rowOff>
    </xdr:from>
    <xdr:to>
      <xdr:col>6</xdr:col>
      <xdr:colOff>849225</xdr:colOff>
      <xdr:row>38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0E200F-3F52-B340-9CEC-E69D96EA7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84801" y="7810500"/>
          <a:ext cx="1052424" cy="558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622300</xdr:colOff>
      <xdr:row>27</xdr:row>
      <xdr:rowOff>25399</xdr:rowOff>
    </xdr:from>
    <xdr:to>
      <xdr:col>9</xdr:col>
      <xdr:colOff>622300</xdr:colOff>
      <xdr:row>46</xdr:row>
      <xdr:rowOff>5079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E0D7A27B-959A-3E4C-AB33-1E39587C45FF}"/>
            </a:ext>
          </a:extLst>
        </xdr:cNvPr>
        <xdr:cNvCxnSpPr/>
      </xdr:nvCxnSpPr>
      <xdr:spPr>
        <a:xfrm>
          <a:off x="10502900" y="5511799"/>
          <a:ext cx="0" cy="3840480"/>
        </a:xfrm>
        <a:prstGeom prst="line">
          <a:avLst/>
        </a:prstGeom>
        <a:ln w="12700">
          <a:solidFill>
            <a:srgbClr val="0000FF"/>
          </a:solidFill>
          <a:headEnd type="stealth" w="lg" len="lg"/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2806700</xdr:colOff>
      <xdr:row>5</xdr:row>
      <xdr:rowOff>63500</xdr:rowOff>
    </xdr:from>
    <xdr:to>
      <xdr:col>0</xdr:col>
      <xdr:colOff>4193986</xdr:colOff>
      <xdr:row>8</xdr:row>
      <xdr:rowOff>114301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340C19-F8A0-2646-AC77-D1D8B15F2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6700" y="1143000"/>
          <a:ext cx="1387286" cy="7366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622300</xdr:colOff>
      <xdr:row>27</xdr:row>
      <xdr:rowOff>25399</xdr:rowOff>
    </xdr:from>
    <xdr:to>
      <xdr:col>9</xdr:col>
      <xdr:colOff>622300</xdr:colOff>
      <xdr:row>46</xdr:row>
      <xdr:rowOff>5079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5D3B046E-5A4C-4745-B6B3-AB0BD8B4BF59}"/>
            </a:ext>
          </a:extLst>
        </xdr:cNvPr>
        <xdr:cNvCxnSpPr/>
      </xdr:nvCxnSpPr>
      <xdr:spPr>
        <a:xfrm>
          <a:off x="10502900" y="5511799"/>
          <a:ext cx="0" cy="3840480"/>
        </a:xfrm>
        <a:prstGeom prst="line">
          <a:avLst/>
        </a:prstGeom>
        <a:ln w="12700">
          <a:solidFill>
            <a:srgbClr val="0000FF"/>
          </a:solidFill>
          <a:headEnd type="stealth" w="lg" len="lg"/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2806700</xdr:colOff>
      <xdr:row>5</xdr:row>
      <xdr:rowOff>63500</xdr:rowOff>
    </xdr:from>
    <xdr:to>
      <xdr:col>0</xdr:col>
      <xdr:colOff>4193986</xdr:colOff>
      <xdr:row>8</xdr:row>
      <xdr:rowOff>114301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42FE0D4-691B-FF4B-868E-3F925480D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6700" y="1143000"/>
          <a:ext cx="1387286" cy="7366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622300</xdr:colOff>
      <xdr:row>27</xdr:row>
      <xdr:rowOff>25399</xdr:rowOff>
    </xdr:from>
    <xdr:to>
      <xdr:col>9</xdr:col>
      <xdr:colOff>622300</xdr:colOff>
      <xdr:row>46</xdr:row>
      <xdr:rowOff>5079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C8C52518-715F-B14C-A61C-3C5F64D62B0F}"/>
            </a:ext>
          </a:extLst>
        </xdr:cNvPr>
        <xdr:cNvCxnSpPr/>
      </xdr:nvCxnSpPr>
      <xdr:spPr>
        <a:xfrm>
          <a:off x="10502900" y="5511799"/>
          <a:ext cx="0" cy="3840480"/>
        </a:xfrm>
        <a:prstGeom prst="line">
          <a:avLst/>
        </a:prstGeom>
        <a:ln w="12700">
          <a:solidFill>
            <a:srgbClr val="0000FF"/>
          </a:solidFill>
          <a:headEnd type="stealth" w="lg" len="lg"/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2806700</xdr:colOff>
      <xdr:row>5</xdr:row>
      <xdr:rowOff>63500</xdr:rowOff>
    </xdr:from>
    <xdr:to>
      <xdr:col>0</xdr:col>
      <xdr:colOff>4193986</xdr:colOff>
      <xdr:row>8</xdr:row>
      <xdr:rowOff>114301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09D18C7-515A-C24A-B713-D24620E0D7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6700" y="1143000"/>
          <a:ext cx="1387286" cy="7366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622300</xdr:colOff>
      <xdr:row>27</xdr:row>
      <xdr:rowOff>25399</xdr:rowOff>
    </xdr:from>
    <xdr:to>
      <xdr:col>9</xdr:col>
      <xdr:colOff>622300</xdr:colOff>
      <xdr:row>46</xdr:row>
      <xdr:rowOff>5079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AEE55742-1D77-1347-88D7-AED4F489F06F}"/>
            </a:ext>
          </a:extLst>
        </xdr:cNvPr>
        <xdr:cNvCxnSpPr/>
      </xdr:nvCxnSpPr>
      <xdr:spPr>
        <a:xfrm>
          <a:off x="10502900" y="5511799"/>
          <a:ext cx="0" cy="3840480"/>
        </a:xfrm>
        <a:prstGeom prst="line">
          <a:avLst/>
        </a:prstGeom>
        <a:ln w="12700">
          <a:solidFill>
            <a:srgbClr val="0000FF"/>
          </a:solidFill>
          <a:headEnd type="stealth" w="lg" len="lg"/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165100</xdr:colOff>
      <xdr:row>19</xdr:row>
      <xdr:rowOff>127000</xdr:rowOff>
    </xdr:from>
    <xdr:to>
      <xdr:col>11</xdr:col>
      <xdr:colOff>165100</xdr:colOff>
      <xdr:row>44</xdr:row>
      <xdr:rowOff>127000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BFEAFC37-0E85-82E9-9639-EF48A63376FF}"/>
            </a:ext>
          </a:extLst>
        </xdr:cNvPr>
        <xdr:cNvCxnSpPr/>
      </xdr:nvCxnSpPr>
      <xdr:spPr>
        <a:xfrm>
          <a:off x="12230100" y="4406900"/>
          <a:ext cx="0" cy="5715000"/>
        </a:xfrm>
        <a:prstGeom prst="line">
          <a:avLst/>
        </a:prstGeom>
        <a:ln w="12700">
          <a:solidFill>
            <a:srgbClr val="C00000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88900</xdr:colOff>
      <xdr:row>18</xdr:row>
      <xdr:rowOff>127000</xdr:rowOff>
    </xdr:from>
    <xdr:to>
      <xdr:col>11</xdr:col>
      <xdr:colOff>88900</xdr:colOff>
      <xdr:row>27</xdr:row>
      <xdr:rowOff>127000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17CD69D2-7FD5-6C46-ACBB-A2A53EECFF96}"/>
            </a:ext>
          </a:extLst>
        </xdr:cNvPr>
        <xdr:cNvCxnSpPr/>
      </xdr:nvCxnSpPr>
      <xdr:spPr>
        <a:xfrm>
          <a:off x="12153900" y="4178300"/>
          <a:ext cx="0" cy="2057400"/>
        </a:xfrm>
        <a:prstGeom prst="line">
          <a:avLst/>
        </a:prstGeom>
        <a:ln w="12700">
          <a:solidFill>
            <a:schemeClr val="tx1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2806700</xdr:colOff>
      <xdr:row>5</xdr:row>
      <xdr:rowOff>63500</xdr:rowOff>
    </xdr:from>
    <xdr:to>
      <xdr:col>0</xdr:col>
      <xdr:colOff>4193986</xdr:colOff>
      <xdr:row>8</xdr:row>
      <xdr:rowOff>114301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46769FB-9F20-974F-8242-9F320EF9E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6700" y="1143000"/>
          <a:ext cx="1387286" cy="73660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139700</xdr:colOff>
      <xdr:row>29</xdr:row>
      <xdr:rowOff>38100</xdr:rowOff>
    </xdr:from>
    <xdr:to>
      <xdr:col>6</xdr:col>
      <xdr:colOff>850899</xdr:colOff>
      <xdr:row>30</xdr:row>
      <xdr:rowOff>187122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0C6E7A-0B82-E34F-AAF3-7D955096A1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13700" y="6604000"/>
          <a:ext cx="711199" cy="377622"/>
        </a:xfrm>
        <a:prstGeom prst="rect">
          <a:avLst/>
        </a:prstGeom>
      </xdr:spPr>
    </xdr:pic>
    <xdr:clientData/>
  </xdr:twoCellAnchor>
  <xdr:twoCellAnchor>
    <xdr:from>
      <xdr:col>1</xdr:col>
      <xdr:colOff>165100</xdr:colOff>
      <xdr:row>46</xdr:row>
      <xdr:rowOff>63500</xdr:rowOff>
    </xdr:from>
    <xdr:to>
      <xdr:col>2</xdr:col>
      <xdr:colOff>838200</xdr:colOff>
      <xdr:row>47</xdr:row>
      <xdr:rowOff>139700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E827BF14-D855-B096-7661-B584EDDD743A}"/>
            </a:ext>
          </a:extLst>
        </xdr:cNvPr>
        <xdr:cNvCxnSpPr/>
      </xdr:nvCxnSpPr>
      <xdr:spPr>
        <a:xfrm>
          <a:off x="4419600" y="10515600"/>
          <a:ext cx="1117600" cy="304800"/>
        </a:xfrm>
        <a:prstGeom prst="line">
          <a:avLst/>
        </a:prstGeom>
        <a:ln w="50800">
          <a:solidFill>
            <a:srgbClr val="FF0000"/>
          </a:solidFill>
          <a:headEnd type="stealth" w="lg" len="lg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101600</xdr:colOff>
      <xdr:row>17</xdr:row>
      <xdr:rowOff>177800</xdr:rowOff>
    </xdr:from>
    <xdr:to>
      <xdr:col>17</xdr:col>
      <xdr:colOff>101600</xdr:colOff>
      <xdr:row>26</xdr:row>
      <xdr:rowOff>109220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C0ED8020-E8A7-FA4D-8ABA-A6A43B87D44E}"/>
            </a:ext>
          </a:extLst>
        </xdr:cNvPr>
        <xdr:cNvCxnSpPr/>
      </xdr:nvCxnSpPr>
      <xdr:spPr>
        <a:xfrm>
          <a:off x="10248900" y="4064000"/>
          <a:ext cx="0" cy="1988820"/>
        </a:xfrm>
        <a:prstGeom prst="line">
          <a:avLst/>
        </a:prstGeom>
        <a:ln w="12700">
          <a:solidFill>
            <a:srgbClr val="0000FF"/>
          </a:solidFill>
          <a:headEnd type="oval"/>
          <a:tailEnd type="oval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63500</xdr:colOff>
      <xdr:row>22</xdr:row>
      <xdr:rowOff>50800</xdr:rowOff>
    </xdr:from>
    <xdr:to>
      <xdr:col>6</xdr:col>
      <xdr:colOff>380999</xdr:colOff>
      <xdr:row>24</xdr:row>
      <xdr:rowOff>47422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1E88CD5-7CC6-7041-A627-826B4E28C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40200" y="4241800"/>
          <a:ext cx="711199" cy="3776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101600</xdr:colOff>
      <xdr:row>17</xdr:row>
      <xdr:rowOff>177800</xdr:rowOff>
    </xdr:from>
    <xdr:to>
      <xdr:col>17</xdr:col>
      <xdr:colOff>101600</xdr:colOff>
      <xdr:row>26</xdr:row>
      <xdr:rowOff>109220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5C8CD864-9B02-6644-A407-53D5C4DE8E32}"/>
            </a:ext>
          </a:extLst>
        </xdr:cNvPr>
        <xdr:cNvCxnSpPr/>
      </xdr:nvCxnSpPr>
      <xdr:spPr>
        <a:xfrm>
          <a:off x="10248900" y="4064000"/>
          <a:ext cx="0" cy="1988820"/>
        </a:xfrm>
        <a:prstGeom prst="line">
          <a:avLst/>
        </a:prstGeom>
        <a:ln w="12700">
          <a:solidFill>
            <a:srgbClr val="0000FF"/>
          </a:solidFill>
          <a:headEnd type="oval"/>
          <a:tailEnd type="oval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63500</xdr:colOff>
      <xdr:row>22</xdr:row>
      <xdr:rowOff>50800</xdr:rowOff>
    </xdr:from>
    <xdr:to>
      <xdr:col>6</xdr:col>
      <xdr:colOff>380999</xdr:colOff>
      <xdr:row>24</xdr:row>
      <xdr:rowOff>47422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4A3140A-B43F-FA4A-8692-56FD8AF81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40200" y="4241800"/>
          <a:ext cx="711199" cy="37762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101600</xdr:colOff>
      <xdr:row>17</xdr:row>
      <xdr:rowOff>177800</xdr:rowOff>
    </xdr:from>
    <xdr:to>
      <xdr:col>17</xdr:col>
      <xdr:colOff>101600</xdr:colOff>
      <xdr:row>26</xdr:row>
      <xdr:rowOff>109220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920954C9-067D-A947-ACBD-66F196F349C3}"/>
            </a:ext>
          </a:extLst>
        </xdr:cNvPr>
        <xdr:cNvCxnSpPr/>
      </xdr:nvCxnSpPr>
      <xdr:spPr>
        <a:xfrm>
          <a:off x="10248900" y="4064000"/>
          <a:ext cx="0" cy="1988820"/>
        </a:xfrm>
        <a:prstGeom prst="line">
          <a:avLst/>
        </a:prstGeom>
        <a:ln w="12700">
          <a:solidFill>
            <a:srgbClr val="0000FF"/>
          </a:solidFill>
          <a:headEnd type="oval"/>
          <a:tailEnd type="oval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63500</xdr:colOff>
      <xdr:row>22</xdr:row>
      <xdr:rowOff>50800</xdr:rowOff>
    </xdr:from>
    <xdr:to>
      <xdr:col>6</xdr:col>
      <xdr:colOff>380999</xdr:colOff>
      <xdr:row>24</xdr:row>
      <xdr:rowOff>47422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8D41815-D7E7-944C-A99A-CD03368E00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40200" y="4241800"/>
          <a:ext cx="711199" cy="3776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FFE3A-E152-5244-88F0-4D4DC87CA5F0}">
  <dimension ref="A1:Y51"/>
  <sheetViews>
    <sheetView tabSelected="1" zoomScaleNormal="100" workbookViewId="0">
      <pane ySplit="5" topLeftCell="A6" activePane="bottomLeft" state="frozen"/>
      <selection pane="bottomLeft"/>
    </sheetView>
  </sheetViews>
  <sheetFormatPr baseColWidth="10" defaultColWidth="14" defaultRowHeight="18" customHeight="1"/>
  <cols>
    <col min="1" max="1" width="55.83203125" style="2" customWidth="1"/>
    <col min="2" max="2" width="5.83203125" style="7" customWidth="1"/>
    <col min="3" max="3" width="12.5" style="3" bestFit="1" customWidth="1"/>
    <col min="4" max="4" width="13.6640625" style="3" bestFit="1" customWidth="1"/>
    <col min="5" max="5" width="3" style="3" customWidth="1"/>
    <col min="6" max="8" width="12.5" style="3" customWidth="1"/>
    <col min="9" max="9" width="3" style="3" customWidth="1"/>
    <col min="10" max="10" width="13.5" style="3" bestFit="1" customWidth="1"/>
    <col min="11" max="11" width="13.5" style="3" customWidth="1"/>
    <col min="12" max="12" width="14.6640625" style="3" customWidth="1"/>
    <col min="13" max="13" width="1.1640625" style="3" customWidth="1"/>
    <col min="14" max="14" width="3.1640625" style="14" bestFit="1" customWidth="1"/>
    <col min="15" max="15" width="1.6640625" style="3" bestFit="1" customWidth="1"/>
    <col min="16" max="17" width="14" style="3" customWidth="1"/>
    <col min="18" max="19" width="14" style="3"/>
    <col min="20" max="16384" width="14" style="1"/>
  </cols>
  <sheetData>
    <row r="1" spans="1:23" ht="17" customHeight="1">
      <c r="A1" s="2" t="s">
        <v>37</v>
      </c>
      <c r="B1" s="15" t="s">
        <v>44</v>
      </c>
      <c r="C1" s="15" t="s">
        <v>49</v>
      </c>
      <c r="D1" s="50" t="s">
        <v>45</v>
      </c>
      <c r="E1" s="3" t="s">
        <v>0</v>
      </c>
      <c r="F1" s="50" t="s">
        <v>47</v>
      </c>
      <c r="G1" s="51" t="s">
        <v>48</v>
      </c>
      <c r="H1" s="51" t="s">
        <v>51</v>
      </c>
      <c r="I1" s="3" t="s">
        <v>0</v>
      </c>
      <c r="J1" s="50" t="s">
        <v>95</v>
      </c>
      <c r="K1" s="50" t="s">
        <v>119</v>
      </c>
      <c r="L1" s="50" t="s">
        <v>111</v>
      </c>
      <c r="M1" s="3" t="s">
        <v>0</v>
      </c>
      <c r="N1" s="192">
        <v>1</v>
      </c>
      <c r="O1" s="3" t="s">
        <v>0</v>
      </c>
      <c r="P1" s="3" t="s">
        <v>0</v>
      </c>
      <c r="Q1" s="3" t="s">
        <v>0</v>
      </c>
      <c r="R1" s="3" t="s">
        <v>0</v>
      </c>
    </row>
    <row r="2" spans="1:23" s="3" customFormat="1" ht="17" customHeight="1">
      <c r="A2" s="2" t="s">
        <v>50</v>
      </c>
      <c r="B2" s="16" t="s">
        <v>0</v>
      </c>
      <c r="C2" s="4" t="s">
        <v>0</v>
      </c>
      <c r="D2" s="4" t="s">
        <v>0</v>
      </c>
      <c r="F2" s="53" t="s">
        <v>38</v>
      </c>
      <c r="G2" s="4" t="s">
        <v>117</v>
      </c>
      <c r="H2" s="4" t="s">
        <v>55</v>
      </c>
      <c r="J2" s="4" t="s">
        <v>0</v>
      </c>
      <c r="K2" s="4" t="s">
        <v>13</v>
      </c>
      <c r="L2" s="53" t="s">
        <v>38</v>
      </c>
      <c r="N2" s="154" t="s">
        <v>41</v>
      </c>
      <c r="T2" s="1"/>
      <c r="U2" s="1"/>
      <c r="V2" s="1"/>
      <c r="W2" s="1"/>
    </row>
    <row r="3" spans="1:23" s="3" customFormat="1" ht="17" customHeight="1">
      <c r="A3" s="280" t="s">
        <v>256</v>
      </c>
      <c r="B3" s="49" t="s">
        <v>0</v>
      </c>
      <c r="C3" s="5" t="s">
        <v>0</v>
      </c>
      <c r="D3" s="5" t="s">
        <v>0</v>
      </c>
      <c r="F3" s="54" t="s">
        <v>10</v>
      </c>
      <c r="G3" s="5" t="s">
        <v>112</v>
      </c>
      <c r="H3" s="5" t="s">
        <v>110</v>
      </c>
      <c r="J3" s="5" t="s">
        <v>13</v>
      </c>
      <c r="K3" s="5" t="s">
        <v>121</v>
      </c>
      <c r="L3" s="54" t="s">
        <v>13</v>
      </c>
      <c r="N3" s="154" t="s">
        <v>42</v>
      </c>
      <c r="T3" s="1"/>
      <c r="U3" s="1"/>
      <c r="V3" s="1"/>
      <c r="W3" s="1"/>
    </row>
    <row r="4" spans="1:23" s="3" customFormat="1" ht="17" customHeight="1">
      <c r="A4" s="281"/>
      <c r="B4" s="17" t="s">
        <v>0</v>
      </c>
      <c r="C4" s="52" t="s">
        <v>292</v>
      </c>
      <c r="D4" s="5" t="s">
        <v>292</v>
      </c>
      <c r="F4" s="54" t="s">
        <v>11</v>
      </c>
      <c r="G4" s="52" t="s">
        <v>118</v>
      </c>
      <c r="H4" s="5" t="s">
        <v>10</v>
      </c>
      <c r="J4" s="5" t="s">
        <v>39</v>
      </c>
      <c r="K4" s="5" t="s">
        <v>120</v>
      </c>
      <c r="L4" s="54" t="s">
        <v>11</v>
      </c>
      <c r="N4" s="154" t="s">
        <v>43</v>
      </c>
      <c r="Q4" s="3">
        <f>COUNTIF(Q27:Q48,0)-22</f>
        <v>0</v>
      </c>
      <c r="T4" s="1"/>
      <c r="U4" s="1"/>
      <c r="V4" s="1"/>
      <c r="W4" s="1"/>
    </row>
    <row r="5" spans="1:23" s="3" customFormat="1" ht="17" customHeight="1" thickBot="1">
      <c r="A5" s="48" t="s">
        <v>283</v>
      </c>
      <c r="B5" s="20" t="s">
        <v>282</v>
      </c>
      <c r="C5" s="5" t="s">
        <v>293</v>
      </c>
      <c r="D5" s="5" t="s">
        <v>293</v>
      </c>
      <c r="F5" s="54" t="s">
        <v>12</v>
      </c>
      <c r="G5" s="5" t="s">
        <v>15</v>
      </c>
      <c r="H5" s="5" t="s">
        <v>15</v>
      </c>
      <c r="J5" s="52" t="s">
        <v>40</v>
      </c>
      <c r="K5" s="5" t="s">
        <v>15</v>
      </c>
      <c r="L5" s="54" t="s">
        <v>12</v>
      </c>
      <c r="N5" s="193">
        <v>5</v>
      </c>
      <c r="Q5" s="3">
        <f>SUM(Q27:Q48)</f>
        <v>0</v>
      </c>
      <c r="T5" s="1"/>
      <c r="U5" s="1"/>
      <c r="V5" s="1"/>
      <c r="W5" s="1"/>
    </row>
    <row r="6" spans="1:23" s="3" customFormat="1" ht="18" customHeight="1" thickTop="1">
      <c r="A6" s="55" t="s">
        <v>23</v>
      </c>
      <c r="B6" s="59" t="s">
        <v>20</v>
      </c>
      <c r="C6" s="285" t="str">
        <f ca="1">"©"&amp;RIGHT("0"&amp;MONTH(NOW()),2)&amp;"/"&amp;RIGHT("0"&amp;DAY(NOW()),2)&amp;"/"&amp;YEAR(NOW())&amp;" LAWRENCE GERARD BRUNN (LGB), CPA (PA), MBA"</f>
        <v>©10/07/2024 LAWRENCE GERARD BRUNN (LGB), CPA (PA), MBA</v>
      </c>
      <c r="D6" s="291" t="s">
        <v>243</v>
      </c>
      <c r="F6" s="47"/>
      <c r="G6" s="287" t="s">
        <v>302</v>
      </c>
      <c r="H6" s="181"/>
      <c r="J6" s="9">
        <v>1325392455</v>
      </c>
      <c r="K6" s="289" t="s">
        <v>303</v>
      </c>
      <c r="L6" s="282" t="s">
        <v>441</v>
      </c>
      <c r="N6" s="194">
        <v>6</v>
      </c>
      <c r="T6" s="1"/>
      <c r="U6" s="1"/>
      <c r="V6" s="1"/>
      <c r="W6" s="1"/>
    </row>
    <row r="7" spans="1:23" s="3" customFormat="1" ht="18" customHeight="1">
      <c r="A7" s="56" t="s">
        <v>25</v>
      </c>
      <c r="B7" s="60" t="s">
        <v>19</v>
      </c>
      <c r="C7" s="286"/>
      <c r="D7" s="292"/>
      <c r="F7" s="180" t="s">
        <v>270</v>
      </c>
      <c r="G7" s="288"/>
      <c r="H7" s="182"/>
      <c r="J7" s="10">
        <v>-609752445</v>
      </c>
      <c r="K7" s="290"/>
      <c r="L7" s="283"/>
      <c r="N7" s="194">
        <v>7</v>
      </c>
      <c r="T7" s="1"/>
      <c r="U7" s="1"/>
      <c r="V7" s="1"/>
      <c r="W7" s="1"/>
    </row>
    <row r="8" spans="1:23" s="3" customFormat="1" ht="18" customHeight="1">
      <c r="A8" s="11" t="s">
        <v>26</v>
      </c>
      <c r="B8" s="60" t="s">
        <v>19</v>
      </c>
      <c r="C8" s="286"/>
      <c r="D8" s="292"/>
      <c r="F8" s="176" t="s">
        <v>281</v>
      </c>
      <c r="G8" s="288"/>
      <c r="H8" s="182"/>
      <c r="J8" s="10">
        <v>-303717624</v>
      </c>
      <c r="K8" s="290"/>
      <c r="L8" s="68" t="s">
        <v>122</v>
      </c>
      <c r="N8" s="194">
        <v>8</v>
      </c>
      <c r="T8" s="1"/>
      <c r="U8" s="1"/>
      <c r="V8" s="1"/>
      <c r="W8" s="1"/>
    </row>
    <row r="9" spans="1:23" s="3" customFormat="1" ht="18" customHeight="1">
      <c r="A9" s="11" t="s">
        <v>27</v>
      </c>
      <c r="B9" s="60" t="s">
        <v>19</v>
      </c>
      <c r="C9" s="286"/>
      <c r="D9" s="292"/>
      <c r="F9" s="176" t="s">
        <v>267</v>
      </c>
      <c r="G9" s="288"/>
      <c r="H9" s="182"/>
      <c r="J9" s="10">
        <v>-124695710</v>
      </c>
      <c r="K9" s="290"/>
      <c r="L9" s="67" t="s">
        <v>123</v>
      </c>
      <c r="N9" s="194">
        <v>9</v>
      </c>
      <c r="R9" s="21"/>
      <c r="T9" s="1"/>
      <c r="U9" s="1"/>
      <c r="V9" s="1"/>
      <c r="W9" s="1"/>
    </row>
    <row r="10" spans="1:23" s="3" customFormat="1" ht="18" customHeight="1">
      <c r="A10" s="11" t="s">
        <v>28</v>
      </c>
      <c r="B10" s="60" t="s">
        <v>19</v>
      </c>
      <c r="C10" s="286"/>
      <c r="D10" s="292"/>
      <c r="F10" s="176" t="s">
        <v>278</v>
      </c>
      <c r="G10" s="288"/>
      <c r="H10" s="182"/>
      <c r="J10" s="10">
        <v>-26288664</v>
      </c>
      <c r="K10" s="290"/>
      <c r="L10" s="67" t="s">
        <v>124</v>
      </c>
      <c r="N10" s="194">
        <v>10</v>
      </c>
      <c r="R10" s="21"/>
      <c r="T10" s="1"/>
      <c r="U10" s="1"/>
      <c r="V10" s="1"/>
      <c r="W10" s="1"/>
    </row>
    <row r="11" spans="1:23" s="3" customFormat="1" ht="18" customHeight="1">
      <c r="A11" s="11" t="s">
        <v>29</v>
      </c>
      <c r="B11" s="60" t="s">
        <v>19</v>
      </c>
      <c r="C11" s="286"/>
      <c r="D11" s="292"/>
      <c r="E11" s="8"/>
      <c r="F11" s="176" t="s">
        <v>271</v>
      </c>
      <c r="G11" s="288"/>
      <c r="H11" s="182"/>
      <c r="I11" s="8"/>
      <c r="J11" s="10">
        <v>-30734031</v>
      </c>
      <c r="K11" s="290"/>
      <c r="L11" s="67" t="s">
        <v>125</v>
      </c>
      <c r="M11" s="8"/>
      <c r="N11" s="194">
        <v>11</v>
      </c>
      <c r="O11" s="8"/>
      <c r="R11" s="21"/>
      <c r="T11" s="1"/>
      <c r="U11" s="1"/>
      <c r="V11" s="1"/>
      <c r="W11" s="1"/>
    </row>
    <row r="12" spans="1:23" s="3" customFormat="1" ht="18" customHeight="1">
      <c r="A12" s="11" t="s">
        <v>34</v>
      </c>
      <c r="B12" s="60" t="s">
        <v>19</v>
      </c>
      <c r="C12" s="286"/>
      <c r="D12" s="292"/>
      <c r="E12" s="8"/>
      <c r="F12" s="176" t="s">
        <v>273</v>
      </c>
      <c r="G12" s="288"/>
      <c r="H12" s="182"/>
      <c r="I12" s="8"/>
      <c r="J12" s="10">
        <v>-64277637</v>
      </c>
      <c r="K12" s="290"/>
      <c r="L12" s="67" t="s">
        <v>126</v>
      </c>
      <c r="M12" s="8"/>
      <c r="N12" s="194">
        <v>12</v>
      </c>
      <c r="O12" s="8"/>
      <c r="T12" s="1"/>
      <c r="U12" s="1"/>
      <c r="V12" s="1"/>
      <c r="W12" s="1"/>
    </row>
    <row r="13" spans="1:23" s="3" customFormat="1" ht="18" customHeight="1">
      <c r="A13" s="11" t="s">
        <v>30</v>
      </c>
      <c r="B13" s="60" t="s">
        <v>19</v>
      </c>
      <c r="C13" s="286"/>
      <c r="D13" s="292"/>
      <c r="F13" s="177" t="s">
        <v>279</v>
      </c>
      <c r="G13" s="288"/>
      <c r="H13" s="182"/>
      <c r="J13" s="10">
        <v>-37735070</v>
      </c>
      <c r="K13" s="290"/>
      <c r="L13" s="67" t="s">
        <v>127</v>
      </c>
      <c r="N13" s="194">
        <v>13</v>
      </c>
      <c r="T13" s="1"/>
      <c r="U13" s="1"/>
      <c r="V13" s="1"/>
      <c r="W13" s="1"/>
    </row>
    <row r="14" spans="1:23" s="3" customFormat="1" ht="18" customHeight="1">
      <c r="A14" s="11" t="s">
        <v>35</v>
      </c>
      <c r="B14" s="60" t="s">
        <v>19</v>
      </c>
      <c r="C14" s="286"/>
      <c r="D14" s="292"/>
      <c r="F14" s="13"/>
      <c r="G14" s="288"/>
      <c r="H14" s="182"/>
      <c r="J14" s="10">
        <v>-12851412</v>
      </c>
      <c r="K14" s="290"/>
      <c r="L14" s="67"/>
      <c r="N14" s="194">
        <v>14</v>
      </c>
      <c r="T14" s="1"/>
      <c r="U14" s="1"/>
      <c r="V14" s="1"/>
      <c r="W14" s="1"/>
    </row>
    <row r="15" spans="1:23" s="3" customFormat="1" ht="18" customHeight="1">
      <c r="A15" s="11" t="s">
        <v>31</v>
      </c>
      <c r="B15" s="60" t="s">
        <v>19</v>
      </c>
      <c r="C15" s="286"/>
      <c r="D15" s="292"/>
      <c r="F15" s="203" t="s">
        <v>287</v>
      </c>
      <c r="G15" s="288"/>
      <c r="H15" s="182"/>
      <c r="J15" s="10">
        <v>-101770767</v>
      </c>
      <c r="K15" s="290"/>
      <c r="L15" s="67"/>
      <c r="N15" s="194">
        <v>15</v>
      </c>
      <c r="T15" s="1"/>
      <c r="U15" s="1"/>
      <c r="V15" s="1"/>
      <c r="W15" s="1"/>
    </row>
    <row r="16" spans="1:23" s="3" customFormat="1" ht="18" customHeight="1">
      <c r="A16" s="11" t="s">
        <v>32</v>
      </c>
      <c r="B16" s="60" t="s">
        <v>17</v>
      </c>
      <c r="C16" s="286"/>
      <c r="D16" s="292"/>
      <c r="F16" s="204" t="s">
        <v>290</v>
      </c>
      <c r="G16" s="288"/>
      <c r="H16" s="182"/>
      <c r="J16" s="10">
        <v>45645609</v>
      </c>
      <c r="K16" s="290"/>
      <c r="L16" s="67"/>
      <c r="N16" s="194">
        <v>16</v>
      </c>
      <c r="T16" s="1"/>
      <c r="U16" s="1"/>
      <c r="V16" s="1"/>
      <c r="W16" s="1"/>
    </row>
    <row r="17" spans="1:23" s="3" customFormat="1" ht="18" customHeight="1">
      <c r="A17" s="11" t="s">
        <v>16</v>
      </c>
      <c r="B17" s="60" t="s">
        <v>17</v>
      </c>
      <c r="C17" s="286"/>
      <c r="D17" s="292"/>
      <c r="F17" s="176" t="s">
        <v>291</v>
      </c>
      <c r="G17" s="288"/>
      <c r="H17" s="182"/>
      <c r="J17" s="10">
        <v>11327598</v>
      </c>
      <c r="K17" s="290"/>
      <c r="L17" s="67"/>
      <c r="N17" s="194">
        <v>17</v>
      </c>
      <c r="T17" s="1"/>
      <c r="U17" s="1"/>
      <c r="V17" s="1"/>
      <c r="W17" s="1"/>
    </row>
    <row r="18" spans="1:23" s="3" customFormat="1" ht="18" customHeight="1">
      <c r="A18" s="11" t="s">
        <v>33</v>
      </c>
      <c r="B18" s="60" t="s">
        <v>17</v>
      </c>
      <c r="C18" s="286"/>
      <c r="D18" s="292"/>
      <c r="F18" s="176" t="s">
        <v>247</v>
      </c>
      <c r="G18" s="288"/>
      <c r="H18" s="182"/>
      <c r="J18" s="10">
        <v>-4173291</v>
      </c>
      <c r="K18" s="290"/>
      <c r="L18" s="67"/>
      <c r="N18" s="194">
        <v>18</v>
      </c>
      <c r="T18" s="1"/>
      <c r="U18" s="1"/>
      <c r="V18" s="1"/>
      <c r="W18" s="1"/>
    </row>
    <row r="19" spans="1:23" s="3" customFormat="1" ht="18" customHeight="1">
      <c r="A19" s="11" t="s">
        <v>52</v>
      </c>
      <c r="B19" s="60" t="s">
        <v>17</v>
      </c>
      <c r="C19" s="286"/>
      <c r="D19" s="292"/>
      <c r="F19" s="176" t="s">
        <v>122</v>
      </c>
      <c r="G19" s="288"/>
      <c r="H19" s="182"/>
      <c r="J19" s="10">
        <v>3294200</v>
      </c>
      <c r="K19" s="290"/>
      <c r="L19" s="67"/>
      <c r="N19" s="194">
        <v>19</v>
      </c>
      <c r="T19" s="1"/>
      <c r="U19" s="1"/>
      <c r="V19" s="1"/>
      <c r="W19" s="1"/>
    </row>
    <row r="20" spans="1:23" s="3" customFormat="1" ht="18" customHeight="1">
      <c r="A20" s="11" t="s">
        <v>97</v>
      </c>
      <c r="B20" s="60" t="s">
        <v>17</v>
      </c>
      <c r="C20" s="286"/>
      <c r="D20" s="292"/>
      <c r="F20" s="176" t="s">
        <v>276</v>
      </c>
      <c r="G20" s="288"/>
      <c r="H20" s="182"/>
      <c r="J20" s="10">
        <v>8564140</v>
      </c>
      <c r="K20" s="290"/>
      <c r="L20" s="67"/>
      <c r="N20" s="194">
        <v>20</v>
      </c>
      <c r="T20" s="1"/>
      <c r="U20" s="1"/>
      <c r="V20" s="1"/>
      <c r="W20" s="1"/>
    </row>
    <row r="21" spans="1:23" s="3" customFormat="1" ht="18" customHeight="1">
      <c r="A21" s="11" t="s">
        <v>52</v>
      </c>
      <c r="B21" s="60" t="s">
        <v>17</v>
      </c>
      <c r="C21" s="286"/>
      <c r="D21" s="292"/>
      <c r="F21" s="179" t="s">
        <v>289</v>
      </c>
      <c r="G21" s="288"/>
      <c r="H21" s="182"/>
      <c r="J21" s="10">
        <v>-3294200</v>
      </c>
      <c r="K21" s="290"/>
      <c r="L21" s="67"/>
      <c r="N21" s="194">
        <v>21</v>
      </c>
      <c r="T21" s="1"/>
      <c r="U21" s="1"/>
      <c r="V21" s="1"/>
      <c r="W21" s="1"/>
    </row>
    <row r="22" spans="1:23" s="3" customFormat="1" ht="18" customHeight="1">
      <c r="A22" s="11" t="s">
        <v>53</v>
      </c>
      <c r="B22" s="60" t="s">
        <v>17</v>
      </c>
      <c r="C22" s="286"/>
      <c r="D22" s="292"/>
      <c r="F22" s="176" t="s">
        <v>277</v>
      </c>
      <c r="G22" s="288"/>
      <c r="H22" s="182"/>
      <c r="J22" s="10">
        <v>-1587595</v>
      </c>
      <c r="K22" s="290"/>
      <c r="L22" s="67"/>
      <c r="N22" s="194">
        <v>22</v>
      </c>
      <c r="T22" s="1"/>
      <c r="U22" s="1"/>
      <c r="V22" s="1"/>
      <c r="W22" s="1"/>
    </row>
    <row r="23" spans="1:23" s="3" customFormat="1" ht="18" customHeight="1">
      <c r="A23" s="11" t="s">
        <v>18</v>
      </c>
      <c r="B23" s="60" t="s">
        <v>17</v>
      </c>
      <c r="C23" s="286"/>
      <c r="D23" s="292"/>
      <c r="F23" s="179" t="s">
        <v>274</v>
      </c>
      <c r="G23" s="288"/>
      <c r="H23" s="182"/>
      <c r="J23" s="10">
        <v>4165234</v>
      </c>
      <c r="K23" s="290"/>
      <c r="L23" s="67"/>
      <c r="N23" s="194">
        <v>23</v>
      </c>
      <c r="T23" s="1"/>
      <c r="U23" s="1"/>
      <c r="V23" s="1"/>
      <c r="W23" s="1"/>
    </row>
    <row r="24" spans="1:23" s="3" customFormat="1" ht="18" customHeight="1">
      <c r="A24" s="11" t="s">
        <v>96</v>
      </c>
      <c r="B24" s="60" t="s">
        <v>17</v>
      </c>
      <c r="C24" s="286"/>
      <c r="D24" s="292"/>
      <c r="F24" s="178" t="s">
        <v>280</v>
      </c>
      <c r="G24" s="288"/>
      <c r="H24" s="183"/>
      <c r="J24" s="10">
        <v>25000</v>
      </c>
      <c r="K24" s="290"/>
      <c r="L24" s="67"/>
      <c r="N24" s="194">
        <v>24</v>
      </c>
    </row>
    <row r="25" spans="1:23" s="3" customFormat="1" ht="18" customHeight="1">
      <c r="A25" s="11" t="s">
        <v>54</v>
      </c>
      <c r="B25" s="60" t="s">
        <v>17</v>
      </c>
      <c r="C25" s="286"/>
      <c r="D25" s="292"/>
      <c r="F25" s="10"/>
      <c r="G25" s="288"/>
      <c r="H25" s="183"/>
      <c r="J25" s="10">
        <v>1536394</v>
      </c>
      <c r="K25" s="290"/>
      <c r="L25" s="67"/>
      <c r="N25" s="194">
        <v>25</v>
      </c>
      <c r="P25" s="4" t="s">
        <v>91</v>
      </c>
      <c r="Q25" s="4" t="s">
        <v>93</v>
      </c>
    </row>
    <row r="26" spans="1:23" s="3" customFormat="1" ht="18" customHeight="1" thickBot="1">
      <c r="A26" s="22" t="s">
        <v>106</v>
      </c>
      <c r="B26" s="61" t="s">
        <v>22</v>
      </c>
      <c r="C26" s="24" t="s">
        <v>0</v>
      </c>
      <c r="D26" s="293"/>
      <c r="E26" s="58"/>
      <c r="F26" s="24" t="s">
        <v>0</v>
      </c>
      <c r="G26" s="24" t="s">
        <v>0</v>
      </c>
      <c r="H26" s="57" t="s">
        <v>0</v>
      </c>
      <c r="J26" s="209" t="s">
        <v>300</v>
      </c>
      <c r="K26" s="214" t="s">
        <v>301</v>
      </c>
      <c r="L26" s="210" t="s">
        <v>299</v>
      </c>
      <c r="N26" s="195">
        <v>26</v>
      </c>
      <c r="P26" s="6" t="s">
        <v>92</v>
      </c>
      <c r="Q26" s="6" t="s">
        <v>94</v>
      </c>
    </row>
    <row r="27" spans="1:23" s="3" customFormat="1" ht="18" customHeight="1" thickTop="1" thickBot="1">
      <c r="A27" s="11" t="s">
        <v>14</v>
      </c>
      <c r="B27" s="165" t="s">
        <v>1</v>
      </c>
      <c r="C27" s="10"/>
      <c r="D27" s="294" t="s">
        <v>244</v>
      </c>
      <c r="F27" s="10">
        <v>129320545</v>
      </c>
      <c r="G27" s="161">
        <f>-SUM(G29:G47)</f>
        <v>-74649716</v>
      </c>
      <c r="H27" s="174">
        <f>-SUM(H29:H45)</f>
        <v>-35990027</v>
      </c>
      <c r="J27" s="10">
        <f>SUM(J6:J26)</f>
        <v>79072184</v>
      </c>
      <c r="K27" s="10">
        <f>-SUM(K29:K47)</f>
        <v>0</v>
      </c>
      <c r="L27" s="10">
        <f t="shared" ref="L27:L47" si="0">SUM(F27:K27)</f>
        <v>97752986</v>
      </c>
      <c r="N27" s="196">
        <v>27</v>
      </c>
      <c r="P27" s="9">
        <v>97752986</v>
      </c>
      <c r="Q27" s="9">
        <f t="shared" ref="Q27:Q47" si="1">ROUND(L27-P27,0)</f>
        <v>0</v>
      </c>
    </row>
    <row r="28" spans="1:23" s="3" customFormat="1" ht="18" customHeight="1" thickTop="1">
      <c r="A28" s="74" t="s">
        <v>141</v>
      </c>
      <c r="B28" s="165"/>
      <c r="C28" s="10"/>
      <c r="D28" s="294"/>
      <c r="F28" s="10"/>
      <c r="G28" s="10"/>
      <c r="H28" s="10"/>
      <c r="J28" s="284" t="s">
        <v>258</v>
      </c>
      <c r="K28" s="10"/>
      <c r="L28" s="10"/>
      <c r="N28" s="150">
        <v>28</v>
      </c>
      <c r="P28" s="10"/>
      <c r="Q28" s="10">
        <f t="shared" si="1"/>
        <v>0</v>
      </c>
    </row>
    <row r="29" spans="1:23" s="3" customFormat="1" ht="18" customHeight="1">
      <c r="A29" s="23" t="s">
        <v>113</v>
      </c>
      <c r="B29" s="166" t="s">
        <v>1</v>
      </c>
      <c r="C29" s="57" t="s">
        <v>0</v>
      </c>
      <c r="D29" s="294"/>
      <c r="E29" s="58"/>
      <c r="F29" s="57">
        <v>126713524</v>
      </c>
      <c r="G29" s="57" t="s">
        <v>0</v>
      </c>
      <c r="H29" s="57">
        <f>P29-F29</f>
        <v>18216629</v>
      </c>
      <c r="I29" s="58"/>
      <c r="J29" s="284"/>
      <c r="K29" s="175" t="s">
        <v>311</v>
      </c>
      <c r="L29" s="57">
        <f>SUM(F29:K29)+0.000001</f>
        <v>144930153.00000101</v>
      </c>
      <c r="N29" s="196">
        <v>29</v>
      </c>
      <c r="P29" s="57">
        <v>144930153</v>
      </c>
      <c r="Q29" s="10">
        <f t="shared" si="1"/>
        <v>0</v>
      </c>
    </row>
    <row r="30" spans="1:23" s="3" customFormat="1" ht="18" customHeight="1">
      <c r="A30" s="23" t="s">
        <v>114</v>
      </c>
      <c r="B30" s="166" t="s">
        <v>7</v>
      </c>
      <c r="C30" s="57" t="s">
        <v>0</v>
      </c>
      <c r="D30" s="294"/>
      <c r="E30" s="58"/>
      <c r="F30" s="57">
        <v>-110319237</v>
      </c>
      <c r="G30" s="57" t="s">
        <v>0</v>
      </c>
      <c r="H30" s="57">
        <f>P30-F30</f>
        <v>4817903</v>
      </c>
      <c r="I30" s="58"/>
      <c r="J30" s="284"/>
      <c r="K30" s="175" t="s">
        <v>312</v>
      </c>
      <c r="L30" s="57">
        <f>SUM(F30:K30)+0.000001</f>
        <v>-105501333.999999</v>
      </c>
      <c r="N30" s="196">
        <v>30</v>
      </c>
      <c r="P30" s="57">
        <v>-105501334</v>
      </c>
      <c r="Q30" s="10">
        <f t="shared" si="1"/>
        <v>0</v>
      </c>
    </row>
    <row r="31" spans="1:23" s="3" customFormat="1" ht="18" customHeight="1">
      <c r="A31" s="23" t="s">
        <v>115</v>
      </c>
      <c r="B31" s="166" t="s">
        <v>7</v>
      </c>
      <c r="C31" s="57" t="s">
        <v>0</v>
      </c>
      <c r="D31" s="294"/>
      <c r="E31" s="58"/>
      <c r="F31" s="57">
        <v>-119583521</v>
      </c>
      <c r="G31" s="57">
        <v>2265791</v>
      </c>
      <c r="H31" s="57">
        <f>P31-F31-G31</f>
        <v>-9100432</v>
      </c>
      <c r="I31" s="58"/>
      <c r="J31" s="284"/>
      <c r="K31" s="175" t="s">
        <v>309</v>
      </c>
      <c r="L31" s="57">
        <f>SUM(F31:K31)+0.000001</f>
        <v>-126418161.999999</v>
      </c>
      <c r="N31" s="196">
        <v>31</v>
      </c>
      <c r="P31" s="57">
        <v>-126418162</v>
      </c>
      <c r="Q31" s="10">
        <f t="shared" si="1"/>
        <v>0</v>
      </c>
    </row>
    <row r="32" spans="1:23" s="3" customFormat="1" ht="18" customHeight="1">
      <c r="A32" s="23" t="s">
        <v>116</v>
      </c>
      <c r="B32" s="166" t="s">
        <v>7</v>
      </c>
      <c r="C32" s="57" t="s">
        <v>0</v>
      </c>
      <c r="D32" s="294"/>
      <c r="E32" s="58"/>
      <c r="F32" s="57">
        <v>-58927767</v>
      </c>
      <c r="G32" s="57" t="s">
        <v>0</v>
      </c>
      <c r="H32" s="57">
        <f>P32-F32</f>
        <v>22055927</v>
      </c>
      <c r="I32" s="58"/>
      <c r="J32" s="284"/>
      <c r="K32" s="175" t="s">
        <v>310</v>
      </c>
      <c r="L32" s="57">
        <f>SUM(F32:K32)+0.000001</f>
        <v>-36871839.999999002</v>
      </c>
      <c r="N32" s="196">
        <v>32</v>
      </c>
      <c r="P32" s="57">
        <v>-36871840</v>
      </c>
      <c r="Q32" s="10">
        <f t="shared" si="1"/>
        <v>0</v>
      </c>
    </row>
    <row r="33" spans="1:17" s="3" customFormat="1" ht="18" customHeight="1">
      <c r="A33" s="11" t="s">
        <v>2</v>
      </c>
      <c r="B33" s="165" t="s">
        <v>1</v>
      </c>
      <c r="C33" s="10"/>
      <c r="D33" s="294"/>
      <c r="F33" s="10">
        <v>99030</v>
      </c>
      <c r="G33" s="10">
        <f>P33-F33</f>
        <v>5038424</v>
      </c>
      <c r="H33" s="10"/>
      <c r="J33" s="284"/>
      <c r="K33" s="10"/>
      <c r="L33" s="10">
        <f t="shared" si="0"/>
        <v>5137454</v>
      </c>
      <c r="N33" s="196">
        <v>33</v>
      </c>
      <c r="P33" s="10">
        <v>5137454</v>
      </c>
      <c r="Q33" s="10">
        <f t="shared" si="1"/>
        <v>0</v>
      </c>
    </row>
    <row r="34" spans="1:17" s="3" customFormat="1" ht="18" customHeight="1">
      <c r="A34" s="11" t="s">
        <v>98</v>
      </c>
      <c r="B34" s="165" t="s">
        <v>1</v>
      </c>
      <c r="C34" s="10"/>
      <c r="D34" s="294"/>
      <c r="F34" s="10">
        <v>4585787</v>
      </c>
      <c r="G34" s="10">
        <f t="shared" ref="G34:G45" si="2">P34-F34</f>
        <v>24403</v>
      </c>
      <c r="H34" s="10"/>
      <c r="J34" s="284"/>
      <c r="K34" s="10"/>
      <c r="L34" s="10">
        <f t="shared" si="0"/>
        <v>4610190</v>
      </c>
      <c r="N34" s="196">
        <v>34</v>
      </c>
      <c r="P34" s="10">
        <v>4610190</v>
      </c>
      <c r="Q34" s="10">
        <f t="shared" si="1"/>
        <v>0</v>
      </c>
    </row>
    <row r="35" spans="1:17" s="3" customFormat="1" ht="18" customHeight="1">
      <c r="A35" s="11" t="s">
        <v>3</v>
      </c>
      <c r="B35" s="165" t="s">
        <v>1</v>
      </c>
      <c r="C35" s="10"/>
      <c r="D35" s="294"/>
      <c r="F35" s="10">
        <v>26762117</v>
      </c>
      <c r="G35" s="10">
        <f t="shared" si="2"/>
        <v>-855989</v>
      </c>
      <c r="H35" s="10"/>
      <c r="J35" s="284"/>
      <c r="K35" s="10"/>
      <c r="L35" s="10">
        <f t="shared" si="0"/>
        <v>25906128</v>
      </c>
      <c r="N35" s="196">
        <v>35</v>
      </c>
      <c r="P35" s="10">
        <v>25906128</v>
      </c>
      <c r="Q35" s="10">
        <f t="shared" si="1"/>
        <v>0</v>
      </c>
    </row>
    <row r="36" spans="1:17" s="3" customFormat="1" ht="18" customHeight="1">
      <c r="A36" s="11" t="s">
        <v>36</v>
      </c>
      <c r="B36" s="165" t="s">
        <v>1</v>
      </c>
      <c r="C36" s="10"/>
      <c r="D36" s="294"/>
      <c r="F36" s="10">
        <v>66337512</v>
      </c>
      <c r="G36" s="10">
        <f t="shared" si="2"/>
        <v>-74952</v>
      </c>
      <c r="H36" s="10"/>
      <c r="J36" s="284"/>
      <c r="K36" s="10"/>
      <c r="L36" s="10">
        <f t="shared" si="0"/>
        <v>66262560</v>
      </c>
      <c r="N36" s="196">
        <v>36</v>
      </c>
      <c r="P36" s="10">
        <v>66262560</v>
      </c>
      <c r="Q36" s="10">
        <f t="shared" si="1"/>
        <v>0</v>
      </c>
    </row>
    <row r="37" spans="1:17" s="3" customFormat="1" ht="18" customHeight="1">
      <c r="A37" s="11" t="s">
        <v>104</v>
      </c>
      <c r="B37" s="165" t="s">
        <v>4</v>
      </c>
      <c r="C37" s="10"/>
      <c r="D37" s="294"/>
      <c r="F37" s="10">
        <v>745368255</v>
      </c>
      <c r="G37" s="10">
        <f t="shared" si="2"/>
        <v>41760662</v>
      </c>
      <c r="H37" s="10"/>
      <c r="J37" s="284"/>
      <c r="K37" s="10"/>
      <c r="L37" s="10">
        <f t="shared" si="0"/>
        <v>787128917</v>
      </c>
      <c r="N37" s="196">
        <v>37</v>
      </c>
      <c r="P37" s="10">
        <v>787128917</v>
      </c>
      <c r="Q37" s="10">
        <f t="shared" si="1"/>
        <v>0</v>
      </c>
    </row>
    <row r="38" spans="1:17" s="3" customFormat="1" ht="18" customHeight="1">
      <c r="A38" s="11" t="s">
        <v>5</v>
      </c>
      <c r="B38" s="165" t="s">
        <v>4</v>
      </c>
      <c r="C38" s="10"/>
      <c r="D38" s="294"/>
      <c r="F38" s="10">
        <v>546374339</v>
      </c>
      <c r="G38" s="10">
        <f t="shared" si="2"/>
        <v>-15905767</v>
      </c>
      <c r="H38" s="10"/>
      <c r="J38" s="284"/>
      <c r="K38" s="10"/>
      <c r="L38" s="10">
        <f t="shared" si="0"/>
        <v>530468572</v>
      </c>
      <c r="N38" s="196">
        <v>38</v>
      </c>
      <c r="P38" s="10">
        <v>530468572</v>
      </c>
      <c r="Q38" s="10">
        <f t="shared" si="1"/>
        <v>0</v>
      </c>
    </row>
    <row r="39" spans="1:17" s="3" customFormat="1" ht="18" customHeight="1">
      <c r="A39" s="11" t="s">
        <v>21</v>
      </c>
      <c r="B39" s="165" t="s">
        <v>4</v>
      </c>
      <c r="C39" s="10"/>
      <c r="D39" s="294"/>
      <c r="F39" s="10">
        <v>12171497</v>
      </c>
      <c r="G39" s="10">
        <f t="shared" si="2"/>
        <v>6882437</v>
      </c>
      <c r="H39" s="10"/>
      <c r="J39" s="284"/>
      <c r="K39" s="10"/>
      <c r="L39" s="10">
        <f t="shared" si="0"/>
        <v>19053934</v>
      </c>
      <c r="N39" s="196">
        <v>39</v>
      </c>
      <c r="P39" s="10">
        <v>19053934</v>
      </c>
      <c r="Q39" s="10">
        <f t="shared" si="1"/>
        <v>0</v>
      </c>
    </row>
    <row r="40" spans="1:17" s="3" customFormat="1" ht="18" customHeight="1">
      <c r="A40" s="11" t="s">
        <v>6</v>
      </c>
      <c r="B40" s="165" t="s">
        <v>4</v>
      </c>
      <c r="C40" s="10"/>
      <c r="D40" s="294"/>
      <c r="F40" s="10">
        <v>8675516</v>
      </c>
      <c r="G40" s="10">
        <f t="shared" si="2"/>
        <v>26370103</v>
      </c>
      <c r="H40" s="10"/>
      <c r="J40" s="284"/>
      <c r="K40" s="10"/>
      <c r="L40" s="10">
        <f t="shared" si="0"/>
        <v>35045619</v>
      </c>
      <c r="N40" s="196">
        <v>40</v>
      </c>
      <c r="P40" s="10">
        <v>35045619</v>
      </c>
      <c r="Q40" s="10">
        <f t="shared" si="1"/>
        <v>0</v>
      </c>
    </row>
    <row r="41" spans="1:17" s="3" customFormat="1" ht="18" customHeight="1">
      <c r="A41" s="11" t="s">
        <v>99</v>
      </c>
      <c r="B41" s="165" t="s">
        <v>7</v>
      </c>
      <c r="C41" s="10"/>
      <c r="D41" s="294"/>
      <c r="F41" s="10">
        <v>-7911002</v>
      </c>
      <c r="G41" s="10">
        <f t="shared" si="2"/>
        <v>-191733</v>
      </c>
      <c r="H41" s="10"/>
      <c r="J41" s="284"/>
      <c r="K41" s="10"/>
      <c r="L41" s="10">
        <f t="shared" si="0"/>
        <v>-8102735</v>
      </c>
      <c r="N41" s="196">
        <v>41</v>
      </c>
      <c r="P41" s="10">
        <v>-8102735</v>
      </c>
      <c r="Q41" s="10">
        <f t="shared" si="1"/>
        <v>0</v>
      </c>
    </row>
    <row r="42" spans="1:17" s="3" customFormat="1" ht="18" customHeight="1">
      <c r="A42" s="11" t="s">
        <v>100</v>
      </c>
      <c r="B42" s="165" t="s">
        <v>8</v>
      </c>
      <c r="C42" s="10"/>
      <c r="D42" s="294"/>
      <c r="F42" s="10">
        <v>-365498949</v>
      </c>
      <c r="G42" s="10">
        <f t="shared" si="2"/>
        <v>7938204</v>
      </c>
      <c r="H42" s="10"/>
      <c r="J42" s="284"/>
      <c r="K42" s="10"/>
      <c r="L42" s="10">
        <f t="shared" si="0"/>
        <v>-357560745</v>
      </c>
      <c r="N42" s="196">
        <v>42</v>
      </c>
      <c r="P42" s="10">
        <v>-357560745</v>
      </c>
      <c r="Q42" s="10">
        <f t="shared" si="1"/>
        <v>0</v>
      </c>
    </row>
    <row r="43" spans="1:17" s="3" customFormat="1" ht="18" customHeight="1">
      <c r="A43" s="11" t="s">
        <v>101</v>
      </c>
      <c r="B43" s="165" t="s">
        <v>7</v>
      </c>
      <c r="C43" s="10"/>
      <c r="D43" s="294"/>
      <c r="F43" s="10">
        <v>-867650</v>
      </c>
      <c r="G43" s="10">
        <f t="shared" si="2"/>
        <v>-306887</v>
      </c>
      <c r="H43" s="10"/>
      <c r="J43" s="284"/>
      <c r="K43" s="10"/>
      <c r="L43" s="10">
        <f t="shared" si="0"/>
        <v>-1174537</v>
      </c>
      <c r="N43" s="196">
        <v>43</v>
      </c>
      <c r="P43" s="10">
        <v>-1174537</v>
      </c>
      <c r="Q43" s="10">
        <f t="shared" si="1"/>
        <v>0</v>
      </c>
    </row>
    <row r="44" spans="1:17" s="3" customFormat="1" ht="18" customHeight="1">
      <c r="A44" s="11" t="s">
        <v>102</v>
      </c>
      <c r="B44" s="165" t="s">
        <v>8</v>
      </c>
      <c r="C44" s="10"/>
      <c r="D44" s="294"/>
      <c r="F44" s="10">
        <v>-20563395</v>
      </c>
      <c r="G44" s="10">
        <f t="shared" si="2"/>
        <v>707076</v>
      </c>
      <c r="H44" s="10"/>
      <c r="J44" s="284"/>
      <c r="K44" s="10"/>
      <c r="L44" s="10">
        <f t="shared" si="0"/>
        <v>-19856319</v>
      </c>
      <c r="N44" s="196">
        <v>44</v>
      </c>
      <c r="P44" s="10">
        <v>-19856319</v>
      </c>
      <c r="Q44" s="10">
        <f t="shared" si="1"/>
        <v>0</v>
      </c>
    </row>
    <row r="45" spans="1:17" s="3" customFormat="1" ht="18" customHeight="1">
      <c r="A45" s="11" t="s">
        <v>103</v>
      </c>
      <c r="B45" s="165" t="s">
        <v>8</v>
      </c>
      <c r="C45" s="10"/>
      <c r="D45" s="294"/>
      <c r="F45" s="10">
        <v>-74985093</v>
      </c>
      <c r="G45" s="10">
        <f t="shared" si="2"/>
        <v>997944</v>
      </c>
      <c r="H45" s="10"/>
      <c r="J45" s="284"/>
      <c r="K45" s="10"/>
      <c r="L45" s="10">
        <f t="shared" si="0"/>
        <v>-73987149</v>
      </c>
      <c r="N45" s="196">
        <v>45</v>
      </c>
      <c r="P45" s="10">
        <v>-73987149</v>
      </c>
      <c r="Q45" s="10">
        <f t="shared" si="1"/>
        <v>0</v>
      </c>
    </row>
    <row r="46" spans="1:17" s="3" customFormat="1" ht="18" customHeight="1">
      <c r="A46" s="74" t="s">
        <v>141</v>
      </c>
      <c r="B46" s="165"/>
      <c r="C46" s="10"/>
      <c r="D46" s="294"/>
      <c r="F46" s="10"/>
      <c r="G46" s="10"/>
      <c r="H46" s="10"/>
      <c r="J46" s="284"/>
      <c r="K46" s="10"/>
      <c r="L46" s="10"/>
      <c r="N46" s="150">
        <v>46</v>
      </c>
      <c r="P46" s="10"/>
      <c r="Q46" s="10">
        <f t="shared" si="1"/>
        <v>0</v>
      </c>
    </row>
    <row r="47" spans="1:17" s="3" customFormat="1" ht="18" customHeight="1" thickBot="1">
      <c r="A47" s="19" t="s">
        <v>239</v>
      </c>
      <c r="B47" s="167" t="s">
        <v>9</v>
      </c>
      <c r="C47" s="12"/>
      <c r="D47" s="295"/>
      <c r="F47" s="12">
        <v>-907751508</v>
      </c>
      <c r="G47" s="12"/>
      <c r="H47" s="12"/>
      <c r="J47" s="12">
        <f>-SUM(J6:J26)</f>
        <v>-79072184</v>
      </c>
      <c r="K47" s="12"/>
      <c r="L47" s="12">
        <f t="shared" si="0"/>
        <v>-986823692</v>
      </c>
      <c r="N47" s="197">
        <v>47</v>
      </c>
      <c r="P47" s="12">
        <v>-986823692</v>
      </c>
      <c r="Q47" s="12">
        <f t="shared" si="1"/>
        <v>0</v>
      </c>
    </row>
    <row r="48" spans="1:17" s="3" customFormat="1" ht="18" customHeight="1" thickTop="1">
      <c r="A48" s="227" t="s">
        <v>356</v>
      </c>
      <c r="B48" s="267" t="s">
        <v>442</v>
      </c>
      <c r="C48" s="12"/>
      <c r="D48" s="12"/>
      <c r="F48" s="12">
        <f t="shared" ref="F48:L48" si="3">ROUND(SUM(F27:F47),0)</f>
        <v>0</v>
      </c>
      <c r="G48" s="12">
        <f>ROUND(SUM(G27:G47),0)</f>
        <v>0</v>
      </c>
      <c r="H48" s="12">
        <f t="shared" si="3"/>
        <v>0</v>
      </c>
      <c r="J48" s="12">
        <f t="shared" si="3"/>
        <v>0</v>
      </c>
      <c r="K48" s="12">
        <f t="shared" si="3"/>
        <v>0</v>
      </c>
      <c r="L48" s="12">
        <f t="shared" si="3"/>
        <v>0</v>
      </c>
      <c r="N48" s="192">
        <v>48</v>
      </c>
      <c r="P48" s="12">
        <f>ROUND(SUM(P27:P47),0)</f>
        <v>0</v>
      </c>
      <c r="Q48" s="12">
        <f>ROUND(SUM(Q27:Q47),0)</f>
        <v>0</v>
      </c>
    </row>
    <row r="49" spans="1:25" ht="18" customHeight="1">
      <c r="A49" s="2" t="s">
        <v>0</v>
      </c>
      <c r="D49" s="63"/>
      <c r="E49" s="63"/>
      <c r="F49" s="63"/>
      <c r="G49" s="63"/>
      <c r="H49" s="63"/>
      <c r="I49" s="63"/>
      <c r="T49" s="62"/>
      <c r="U49" s="62"/>
      <c r="V49" s="62"/>
      <c r="W49" s="62"/>
      <c r="X49" s="62"/>
      <c r="Y49" s="62"/>
    </row>
    <row r="50" spans="1:25" ht="18" customHeight="1">
      <c r="D50" s="63"/>
      <c r="E50" s="63"/>
      <c r="F50" s="63"/>
      <c r="G50" s="63"/>
      <c r="H50" s="63"/>
      <c r="I50" s="63"/>
      <c r="S50" s="62"/>
      <c r="T50" s="62"/>
      <c r="U50" s="62"/>
      <c r="V50" s="62"/>
      <c r="W50" s="62"/>
      <c r="X50" s="62"/>
      <c r="Y50" s="62"/>
    </row>
    <row r="51" spans="1:25" ht="18" customHeight="1">
      <c r="S51" s="62"/>
      <c r="T51" s="62"/>
      <c r="U51" s="62"/>
      <c r="V51" s="62"/>
      <c r="W51" s="62"/>
      <c r="X51" s="62"/>
      <c r="Y51" s="62"/>
    </row>
  </sheetData>
  <mergeCells count="8">
    <mergeCell ref="A3:A4"/>
    <mergeCell ref="L6:L7"/>
    <mergeCell ref="J28:J46"/>
    <mergeCell ref="C6:C25"/>
    <mergeCell ref="G6:G25"/>
    <mergeCell ref="K6:K25"/>
    <mergeCell ref="D6:D26"/>
    <mergeCell ref="D27:D47"/>
  </mergeCells>
  <conditionalFormatting sqref="C1:Q1048576">
    <cfRule type="cellIs" dxfId="20" priority="11" operator="equal">
      <formula>0</formula>
    </cfRule>
    <cfRule type="cellIs" dxfId="19" priority="12" operator="lessThan">
      <formula>0</formula>
    </cfRule>
  </conditionalFormatting>
  <printOptions horizontalCentered="1"/>
  <pageMargins left="0.25" right="0.25" top="0.25" bottom="0.25" header="0.3" footer="0.3"/>
  <pageSetup scale="71" orientation="landscape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78A9D-B68C-584F-AD2E-6C19E9DF3A00}">
  <dimension ref="A1:N42"/>
  <sheetViews>
    <sheetView zoomScaleNormal="100" workbookViewId="0"/>
  </sheetViews>
  <sheetFormatPr baseColWidth="10" defaultColWidth="14" defaultRowHeight="17" customHeight="1"/>
  <cols>
    <col min="1" max="1" width="6.5" style="25" bestFit="1" customWidth="1"/>
    <col min="2" max="2" width="14.5" style="25" bestFit="1" customWidth="1"/>
    <col min="3" max="3" width="13.5" style="25" bestFit="1" customWidth="1"/>
    <col min="4" max="4" width="12.5" style="25" bestFit="1" customWidth="1"/>
    <col min="5" max="5" width="14.5" style="25" bestFit="1" customWidth="1"/>
    <col min="6" max="6" width="11.83203125" style="25" customWidth="1"/>
    <col min="7" max="7" width="11.83203125" style="25" bestFit="1" customWidth="1"/>
    <col min="8" max="8" width="27" style="25" bestFit="1" customWidth="1"/>
    <col min="9" max="9" width="3.5" style="238" customWidth="1"/>
    <col min="10" max="10" width="32.5" style="25" customWidth="1"/>
    <col min="11" max="11" width="14" style="25"/>
    <col min="12" max="12" width="13.6640625" style="25" bestFit="1" customWidth="1"/>
    <col min="13" max="13" width="14.1640625" style="25" bestFit="1" customWidth="1"/>
    <col min="14" max="14" width="13.6640625" style="25" bestFit="1" customWidth="1"/>
    <col min="15" max="16384" width="14" style="25"/>
  </cols>
  <sheetData>
    <row r="1" spans="1:12" ht="17" customHeight="1">
      <c r="A1" s="36" t="s">
        <v>86</v>
      </c>
      <c r="B1" s="36" t="s">
        <v>44</v>
      </c>
      <c r="C1" s="35" t="s">
        <v>49</v>
      </c>
      <c r="D1" s="35" t="s">
        <v>45</v>
      </c>
      <c r="E1" s="35" t="s">
        <v>46</v>
      </c>
      <c r="F1" s="35" t="s">
        <v>47</v>
      </c>
      <c r="G1" s="35" t="s">
        <v>48</v>
      </c>
      <c r="H1" s="242" t="s">
        <v>51</v>
      </c>
      <c r="I1" s="253">
        <v>1</v>
      </c>
      <c r="J1" s="575" t="s">
        <v>307</v>
      </c>
      <c r="L1" s="25" t="s">
        <v>0</v>
      </c>
    </row>
    <row r="2" spans="1:12" ht="18" customHeight="1">
      <c r="A2" s="547" t="s">
        <v>308</v>
      </c>
      <c r="B2" s="547"/>
      <c r="C2" s="547"/>
      <c r="D2" s="547"/>
      <c r="E2" s="547"/>
      <c r="F2" s="547"/>
      <c r="G2" s="547"/>
      <c r="H2" s="553" t="s">
        <v>347</v>
      </c>
      <c r="I2" s="254">
        <v>2</v>
      </c>
      <c r="J2" s="576"/>
    </row>
    <row r="3" spans="1:12" ht="18" customHeight="1">
      <c r="A3" s="547"/>
      <c r="B3" s="547"/>
      <c r="C3" s="547"/>
      <c r="D3" s="547"/>
      <c r="E3" s="547"/>
      <c r="F3" s="547"/>
      <c r="G3" s="547"/>
      <c r="H3" s="553"/>
      <c r="I3" s="240">
        <v>3</v>
      </c>
      <c r="J3" s="577" t="s">
        <v>362</v>
      </c>
    </row>
    <row r="4" spans="1:12" ht="17" customHeight="1">
      <c r="A4" s="548" t="str">
        <f ca="1">"©"&amp;RIGHT("0"&amp;MONTH(NOW()),2)&amp;"/"&amp;RIGHT("0"&amp;DAY(NOW()),2)&amp;"/"&amp;YEAR(NOW())&amp;" LAWRENCE GERARD BRUNN (LGB), CPA (PA), MBA"</f>
        <v>©10/07/2024 LAWRENCE GERARD BRUNN (LGB), CPA (PA), MBA</v>
      </c>
      <c r="B4" s="548"/>
      <c r="C4" s="548"/>
      <c r="D4" s="548"/>
      <c r="E4" s="548"/>
      <c r="F4" s="548"/>
      <c r="G4" s="548"/>
      <c r="H4" s="549"/>
      <c r="I4" s="255" t="s">
        <v>41</v>
      </c>
      <c r="J4" s="577"/>
    </row>
    <row r="5" spans="1:12" ht="17" customHeight="1">
      <c r="A5" s="548"/>
      <c r="B5" s="548"/>
      <c r="C5" s="548"/>
      <c r="D5" s="548"/>
      <c r="E5" s="548"/>
      <c r="F5" s="548"/>
      <c r="G5" s="548"/>
      <c r="H5" s="549"/>
      <c r="I5" s="255" t="s">
        <v>42</v>
      </c>
      <c r="J5" s="577" t="s">
        <v>363</v>
      </c>
    </row>
    <row r="6" spans="1:12" ht="17" customHeight="1">
      <c r="A6" s="548"/>
      <c r="B6" s="548"/>
      <c r="C6" s="548"/>
      <c r="D6" s="548"/>
      <c r="E6" s="548"/>
      <c r="F6" s="548"/>
      <c r="G6" s="548"/>
      <c r="H6" s="549"/>
      <c r="I6" s="241" t="s">
        <v>43</v>
      </c>
      <c r="J6" s="577"/>
    </row>
    <row r="7" spans="1:12" ht="17" customHeight="1">
      <c r="A7" s="34" t="s">
        <v>0</v>
      </c>
      <c r="B7" s="33" t="s">
        <v>85</v>
      </c>
      <c r="C7" s="32" t="s">
        <v>84</v>
      </c>
      <c r="D7" s="32" t="s">
        <v>83</v>
      </c>
      <c r="E7" s="32" t="s">
        <v>82</v>
      </c>
      <c r="F7" s="571" t="s">
        <v>413</v>
      </c>
      <c r="G7" s="572"/>
      <c r="H7" s="578" t="s">
        <v>307</v>
      </c>
      <c r="I7" s="254">
        <v>7</v>
      </c>
      <c r="J7" s="577" t="s">
        <v>364</v>
      </c>
    </row>
    <row r="8" spans="1:12" ht="17" customHeight="1">
      <c r="A8" s="34" t="s">
        <v>0</v>
      </c>
      <c r="B8" s="33" t="s">
        <v>81</v>
      </c>
      <c r="C8" s="32" t="s">
        <v>80</v>
      </c>
      <c r="D8" s="32" t="s">
        <v>79</v>
      </c>
      <c r="E8" s="32" t="s">
        <v>78</v>
      </c>
      <c r="F8" s="573" t="s">
        <v>414</v>
      </c>
      <c r="G8" s="574"/>
      <c r="H8" s="579"/>
      <c r="I8" s="254">
        <v>8</v>
      </c>
      <c r="J8" s="577"/>
    </row>
    <row r="9" spans="1:12" ht="17" customHeight="1">
      <c r="A9" s="20" t="s">
        <v>72</v>
      </c>
      <c r="B9" s="31" t="s">
        <v>77</v>
      </c>
      <c r="C9" s="30" t="s">
        <v>76</v>
      </c>
      <c r="D9" s="30" t="s">
        <v>75</v>
      </c>
      <c r="E9" s="30" t="s">
        <v>74</v>
      </c>
      <c r="F9" s="6" t="s">
        <v>415</v>
      </c>
      <c r="G9" s="6" t="s">
        <v>304</v>
      </c>
      <c r="H9" s="580"/>
      <c r="I9" s="240">
        <v>9</v>
      </c>
      <c r="J9" s="577" t="s">
        <v>365</v>
      </c>
    </row>
    <row r="10" spans="1:12" ht="17" customHeight="1">
      <c r="A10" s="42" t="s">
        <v>87</v>
      </c>
      <c r="B10" s="566" t="s">
        <v>285</v>
      </c>
      <c r="C10" s="567"/>
      <c r="D10" s="567"/>
      <c r="E10" s="568"/>
      <c r="F10" s="38">
        <v>9.9999999999999995E-7</v>
      </c>
      <c r="G10" s="13"/>
      <c r="H10" s="271" t="s">
        <v>442</v>
      </c>
      <c r="I10" s="240">
        <v>10</v>
      </c>
      <c r="J10" s="577"/>
    </row>
    <row r="11" spans="1:12" ht="17" customHeight="1">
      <c r="A11" s="43" t="s">
        <v>71</v>
      </c>
      <c r="B11" s="27">
        <v>117924586</v>
      </c>
      <c r="C11" s="10">
        <v>-88436888</v>
      </c>
      <c r="D11" s="10">
        <v>-68855087</v>
      </c>
      <c r="E11" s="10">
        <v>-43253911</v>
      </c>
      <c r="F11" s="29">
        <f>-SUM(B11:E11)</f>
        <v>82621300</v>
      </c>
      <c r="G11" s="10">
        <f t="shared" ref="G11:G25" si="0">F11-F10</f>
        <v>82621299.999999002</v>
      </c>
      <c r="H11" s="243" t="str">
        <f>IF(G11&gt;0,"HIDE","UN-HIDE")</f>
        <v>HIDE</v>
      </c>
      <c r="I11" s="254">
        <v>11</v>
      </c>
      <c r="J11" s="577" t="s">
        <v>366</v>
      </c>
    </row>
    <row r="12" spans="1:12" ht="17" customHeight="1">
      <c r="A12" s="43" t="s">
        <v>70</v>
      </c>
      <c r="B12" s="27">
        <v>109180812</v>
      </c>
      <c r="C12" s="10">
        <v>-83658818</v>
      </c>
      <c r="D12" s="10">
        <v>-77464934</v>
      </c>
      <c r="E12" s="10">
        <v>-44362034</v>
      </c>
      <c r="F12" s="29">
        <f t="shared" ref="F12:F25" si="1">-SUM(B12:E12)</f>
        <v>96304974</v>
      </c>
      <c r="G12" s="10">
        <f t="shared" si="0"/>
        <v>13683674</v>
      </c>
      <c r="H12" s="243" t="str">
        <f t="shared" ref="H12:H25" si="2">IF(G12&gt;0,"HIDE","UN-HIDE")</f>
        <v>HIDE</v>
      </c>
      <c r="I12" s="254">
        <v>12</v>
      </c>
      <c r="J12" s="577"/>
    </row>
    <row r="13" spans="1:12" ht="17" customHeight="1">
      <c r="A13" s="43" t="s">
        <v>69</v>
      </c>
      <c r="B13" s="27">
        <v>124762316</v>
      </c>
      <c r="C13" s="10">
        <v>-91516693</v>
      </c>
      <c r="D13" s="10">
        <v>-68396934</v>
      </c>
      <c r="E13" s="10">
        <v>-59867081</v>
      </c>
      <c r="F13" s="29">
        <f t="shared" si="1"/>
        <v>95018392</v>
      </c>
      <c r="G13" s="216">
        <f t="shared" si="0"/>
        <v>-1286582</v>
      </c>
      <c r="H13" s="244" t="str">
        <f t="shared" si="2"/>
        <v>UN-HIDE</v>
      </c>
      <c r="I13" s="254">
        <v>13</v>
      </c>
      <c r="J13" s="577" t="s">
        <v>367</v>
      </c>
    </row>
    <row r="14" spans="1:12" ht="17" customHeight="1">
      <c r="A14" s="43" t="s">
        <v>68</v>
      </c>
      <c r="B14" s="27">
        <v>137215612</v>
      </c>
      <c r="C14" s="10">
        <v>-94476220</v>
      </c>
      <c r="D14" s="10">
        <v>-80888550</v>
      </c>
      <c r="E14" s="10">
        <v>-69672520</v>
      </c>
      <c r="F14" s="29">
        <f t="shared" si="1"/>
        <v>107821678</v>
      </c>
      <c r="G14" s="10">
        <f t="shared" si="0"/>
        <v>12803286</v>
      </c>
      <c r="H14" s="243" t="str">
        <f t="shared" si="2"/>
        <v>HIDE</v>
      </c>
      <c r="I14" s="254">
        <v>14</v>
      </c>
      <c r="J14" s="577"/>
    </row>
    <row r="15" spans="1:12" ht="17" customHeight="1">
      <c r="A15" s="44" t="s">
        <v>67</v>
      </c>
      <c r="B15" s="26">
        <v>140200302</v>
      </c>
      <c r="C15" s="12">
        <v>-92638304</v>
      </c>
      <c r="D15" s="12">
        <v>-83299886</v>
      </c>
      <c r="E15" s="12">
        <v>-84071944</v>
      </c>
      <c r="F15" s="28">
        <f t="shared" si="1"/>
        <v>119809832</v>
      </c>
      <c r="G15" s="12">
        <f t="shared" si="0"/>
        <v>11988154</v>
      </c>
      <c r="H15" s="245" t="str">
        <f t="shared" si="2"/>
        <v>HIDE</v>
      </c>
      <c r="I15" s="240">
        <v>15</v>
      </c>
      <c r="J15" s="577" t="s">
        <v>368</v>
      </c>
    </row>
    <row r="16" spans="1:12" ht="17" customHeight="1">
      <c r="A16" s="43" t="s">
        <v>66</v>
      </c>
      <c r="B16" s="27">
        <v>121034857</v>
      </c>
      <c r="C16" s="10">
        <v>-102201044</v>
      </c>
      <c r="D16" s="10">
        <v>-107591965</v>
      </c>
      <c r="E16" s="10">
        <v>-90903772</v>
      </c>
      <c r="F16" s="29">
        <f t="shared" si="1"/>
        <v>179661924</v>
      </c>
      <c r="G16" s="10">
        <f t="shared" si="0"/>
        <v>59852092</v>
      </c>
      <c r="H16" s="243" t="str">
        <f t="shared" si="2"/>
        <v>HIDE</v>
      </c>
      <c r="I16" s="254">
        <v>16</v>
      </c>
      <c r="J16" s="577"/>
    </row>
    <row r="17" spans="1:14" ht="17" customHeight="1">
      <c r="A17" s="43" t="s">
        <v>65</v>
      </c>
      <c r="B17" s="27">
        <v>117060965</v>
      </c>
      <c r="C17" s="10">
        <v>-108273503</v>
      </c>
      <c r="D17" s="10">
        <v>-112429933</v>
      </c>
      <c r="E17" s="10">
        <v>-84613236</v>
      </c>
      <c r="F17" s="29">
        <f t="shared" si="1"/>
        <v>188255707</v>
      </c>
      <c r="G17" s="10">
        <f t="shared" si="0"/>
        <v>8593783</v>
      </c>
      <c r="H17" s="243" t="str">
        <f t="shared" si="2"/>
        <v>HIDE</v>
      </c>
      <c r="I17" s="254">
        <v>17</v>
      </c>
      <c r="J17" s="577" t="s">
        <v>369</v>
      </c>
    </row>
    <row r="18" spans="1:14" ht="17" customHeight="1">
      <c r="A18" s="43" t="s">
        <v>64</v>
      </c>
      <c r="B18" s="27">
        <v>124053051</v>
      </c>
      <c r="C18" s="10">
        <v>-114382047</v>
      </c>
      <c r="D18" s="10">
        <v>-94555267</v>
      </c>
      <c r="E18" s="10">
        <v>-72223273</v>
      </c>
      <c r="F18" s="29">
        <f t="shared" si="1"/>
        <v>157107536</v>
      </c>
      <c r="G18" s="216">
        <f t="shared" si="0"/>
        <v>-31148171</v>
      </c>
      <c r="H18" s="244" t="str">
        <f t="shared" si="2"/>
        <v>UN-HIDE</v>
      </c>
      <c r="I18" s="254">
        <v>18</v>
      </c>
      <c r="J18" s="577"/>
    </row>
    <row r="19" spans="1:14" ht="17" customHeight="1">
      <c r="A19" s="43" t="s">
        <v>63</v>
      </c>
      <c r="B19" s="27">
        <v>126713524</v>
      </c>
      <c r="C19" s="10">
        <v>-110319237</v>
      </c>
      <c r="D19" s="10">
        <v>-119583521</v>
      </c>
      <c r="E19" s="10">
        <v>-58927767</v>
      </c>
      <c r="F19" s="29">
        <f t="shared" si="1"/>
        <v>162117001</v>
      </c>
      <c r="G19" s="10">
        <f t="shared" si="0"/>
        <v>5009465</v>
      </c>
      <c r="H19" s="243" t="str">
        <f t="shared" si="2"/>
        <v>HIDE</v>
      </c>
      <c r="I19" s="254">
        <v>19</v>
      </c>
      <c r="J19" s="577" t="s">
        <v>370</v>
      </c>
    </row>
    <row r="20" spans="1:14" ht="17" customHeight="1">
      <c r="A20" s="44" t="s">
        <v>62</v>
      </c>
      <c r="B20" s="26">
        <v>144930153</v>
      </c>
      <c r="C20" s="12">
        <v>-105501334</v>
      </c>
      <c r="D20" s="12">
        <v>-126418162</v>
      </c>
      <c r="E20" s="12">
        <v>-36871840</v>
      </c>
      <c r="F20" s="28">
        <f t="shared" si="1"/>
        <v>123861183</v>
      </c>
      <c r="G20" s="217">
        <f t="shared" si="0"/>
        <v>-38255818</v>
      </c>
      <c r="H20" s="246" t="str">
        <f t="shared" si="2"/>
        <v>UN-HIDE</v>
      </c>
      <c r="I20" s="240">
        <v>20</v>
      </c>
      <c r="J20" s="577"/>
    </row>
    <row r="21" spans="1:14" ht="17" customHeight="1">
      <c r="A21" s="45" t="s">
        <v>61</v>
      </c>
      <c r="B21" s="40">
        <v>170078910</v>
      </c>
      <c r="C21" s="554" t="s">
        <v>73</v>
      </c>
      <c r="D21" s="9">
        <v>-250417628</v>
      </c>
      <c r="E21" s="9">
        <v>-46507322</v>
      </c>
      <c r="F21" s="41">
        <f t="shared" si="1"/>
        <v>126846040</v>
      </c>
      <c r="G21" s="9">
        <f t="shared" si="0"/>
        <v>2984857</v>
      </c>
      <c r="H21" s="243" t="str">
        <f t="shared" si="2"/>
        <v>HIDE</v>
      </c>
      <c r="I21" s="254">
        <v>21</v>
      </c>
      <c r="J21" s="577" t="s">
        <v>371</v>
      </c>
    </row>
    <row r="22" spans="1:14" ht="17" customHeight="1">
      <c r="A22" s="43" t="s">
        <v>60</v>
      </c>
      <c r="B22" s="27">
        <v>180846775</v>
      </c>
      <c r="C22" s="555"/>
      <c r="D22" s="10">
        <v>-288571933</v>
      </c>
      <c r="E22" s="10">
        <v>-59958409</v>
      </c>
      <c r="F22" s="29">
        <f t="shared" si="1"/>
        <v>167683567</v>
      </c>
      <c r="G22" s="10">
        <f t="shared" si="0"/>
        <v>40837527</v>
      </c>
      <c r="H22" s="243" t="str">
        <f t="shared" si="2"/>
        <v>HIDE</v>
      </c>
      <c r="I22" s="254">
        <v>22</v>
      </c>
      <c r="J22" s="577"/>
    </row>
    <row r="23" spans="1:14" ht="17" customHeight="1">
      <c r="A23" s="43" t="s">
        <v>59</v>
      </c>
      <c r="B23" s="27">
        <v>237898962</v>
      </c>
      <c r="C23" s="555"/>
      <c r="D23" s="10">
        <v>-301847812</v>
      </c>
      <c r="E23" s="10">
        <v>-94686638</v>
      </c>
      <c r="F23" s="29">
        <f t="shared" si="1"/>
        <v>158635488</v>
      </c>
      <c r="G23" s="216">
        <f t="shared" si="0"/>
        <v>-9048079</v>
      </c>
      <c r="H23" s="244" t="str">
        <f t="shared" si="2"/>
        <v>UN-HIDE</v>
      </c>
      <c r="I23" s="254">
        <v>23</v>
      </c>
      <c r="J23" s="576" t="s">
        <v>307</v>
      </c>
      <c r="M23" s="233" t="s">
        <v>408</v>
      </c>
    </row>
    <row r="24" spans="1:14" ht="17" customHeight="1">
      <c r="A24" s="43" t="s">
        <v>58</v>
      </c>
      <c r="B24" s="27">
        <v>269636597</v>
      </c>
      <c r="C24" s="555"/>
      <c r="D24" s="10">
        <v>-380437292</v>
      </c>
      <c r="E24" s="10">
        <v>-104715258</v>
      </c>
      <c r="F24" s="29">
        <f t="shared" si="1"/>
        <v>215515953</v>
      </c>
      <c r="G24" s="10">
        <f t="shared" si="0"/>
        <v>56880465</v>
      </c>
      <c r="H24" s="243" t="str">
        <f t="shared" si="2"/>
        <v>HIDE</v>
      </c>
      <c r="I24" s="254">
        <v>24</v>
      </c>
      <c r="J24" s="576"/>
      <c r="L24" s="234" t="s">
        <v>47</v>
      </c>
      <c r="M24" s="235" t="s">
        <v>409</v>
      </c>
      <c r="N24" s="233" t="s">
        <v>405</v>
      </c>
    </row>
    <row r="25" spans="1:14" ht="17" customHeight="1">
      <c r="A25" s="44" t="s">
        <v>57</v>
      </c>
      <c r="B25" s="26">
        <v>364012942</v>
      </c>
      <c r="C25" s="556"/>
      <c r="D25" s="12">
        <v>-377670679</v>
      </c>
      <c r="E25" s="12">
        <v>-117003006</v>
      </c>
      <c r="F25" s="237">
        <f t="shared" si="1"/>
        <v>130660743</v>
      </c>
      <c r="G25" s="217">
        <f t="shared" si="0"/>
        <v>-84855210</v>
      </c>
      <c r="H25" s="246" t="str">
        <f t="shared" si="2"/>
        <v>UN-HIDE</v>
      </c>
      <c r="I25" s="239">
        <v>25</v>
      </c>
      <c r="J25" s="577" t="s">
        <v>372</v>
      </c>
      <c r="L25" s="215">
        <f>F25</f>
        <v>130660743</v>
      </c>
      <c r="M25" s="215">
        <v>112424056</v>
      </c>
      <c r="N25" s="215">
        <f>L25+M25</f>
        <v>243084799</v>
      </c>
    </row>
    <row r="26" spans="1:14" ht="17" customHeight="1">
      <c r="A26" s="569" t="s">
        <v>105</v>
      </c>
      <c r="B26" s="570"/>
      <c r="C26" s="570"/>
      <c r="D26" s="570"/>
      <c r="E26" s="570"/>
      <c r="F26" s="570"/>
      <c r="G26" s="46">
        <f>SUM(G11:G25)</f>
        <v>130660742.99999899</v>
      </c>
      <c r="H26" s="247" t="s">
        <v>305</v>
      </c>
      <c r="I26" s="254">
        <v>26</v>
      </c>
      <c r="J26" s="577"/>
    </row>
    <row r="27" spans="1:14" ht="17" customHeight="1">
      <c r="A27" s="550" t="s">
        <v>90</v>
      </c>
      <c r="B27" s="551"/>
      <c r="C27" s="551"/>
      <c r="D27" s="551"/>
      <c r="E27" s="551"/>
      <c r="F27" s="551"/>
      <c r="G27" s="552"/>
      <c r="H27" s="276" t="s">
        <v>471</v>
      </c>
      <c r="I27" s="254">
        <v>27</v>
      </c>
      <c r="J27" s="577" t="s">
        <v>378</v>
      </c>
    </row>
    <row r="28" spans="1:14" ht="17" customHeight="1">
      <c r="A28" s="557" t="s">
        <v>355</v>
      </c>
      <c r="B28" s="558"/>
      <c r="C28" s="558"/>
      <c r="D28" s="558"/>
      <c r="E28" s="558"/>
      <c r="F28" s="558"/>
      <c r="G28" s="559"/>
      <c r="H28" s="277" t="s">
        <v>306</v>
      </c>
      <c r="I28" s="254">
        <v>28</v>
      </c>
      <c r="J28" s="577"/>
    </row>
    <row r="29" spans="1:14" ht="17" customHeight="1">
      <c r="A29" s="560" t="s">
        <v>89</v>
      </c>
      <c r="B29" s="561"/>
      <c r="C29" s="561"/>
      <c r="D29" s="561"/>
      <c r="E29" s="561"/>
      <c r="F29" s="561"/>
      <c r="G29" s="562"/>
      <c r="H29" s="278" t="s">
        <v>472</v>
      </c>
      <c r="I29" s="254">
        <v>29</v>
      </c>
      <c r="J29" s="577" t="s">
        <v>290</v>
      </c>
    </row>
    <row r="30" spans="1:14" ht="17" customHeight="1">
      <c r="A30" s="563" t="s">
        <v>88</v>
      </c>
      <c r="B30" s="564"/>
      <c r="C30" s="564"/>
      <c r="D30" s="564"/>
      <c r="E30" s="564"/>
      <c r="F30" s="564"/>
      <c r="G30" s="565"/>
      <c r="H30" s="279" t="s">
        <v>473</v>
      </c>
      <c r="I30" s="254">
        <v>30</v>
      </c>
      <c r="J30" s="577"/>
    </row>
    <row r="31" spans="1:14" ht="20" customHeight="1">
      <c r="A31" s="545" t="s">
        <v>412</v>
      </c>
      <c r="B31" s="546"/>
      <c r="C31" s="546"/>
      <c r="D31" s="546"/>
      <c r="E31" s="546"/>
      <c r="F31" s="546"/>
      <c r="G31" s="546"/>
      <c r="H31" s="248" t="s">
        <v>410</v>
      </c>
      <c r="I31" s="254">
        <v>31</v>
      </c>
      <c r="J31" s="577" t="s">
        <v>373</v>
      </c>
    </row>
    <row r="32" spans="1:14" ht="17" customHeight="1">
      <c r="A32" s="543" t="s">
        <v>419</v>
      </c>
      <c r="B32" s="543"/>
      <c r="C32" s="543"/>
      <c r="D32" s="543"/>
      <c r="E32" s="543"/>
      <c r="F32" s="543"/>
      <c r="G32" s="543"/>
      <c r="H32" s="249" t="s">
        <v>416</v>
      </c>
      <c r="I32" s="254">
        <v>32</v>
      </c>
      <c r="J32" s="577"/>
      <c r="K32" s="39"/>
      <c r="L32" s="39"/>
      <c r="M32" s="39"/>
    </row>
    <row r="33" spans="1:13" ht="17" customHeight="1">
      <c r="A33" s="544"/>
      <c r="B33" s="544"/>
      <c r="C33" s="544"/>
      <c r="D33" s="544"/>
      <c r="E33" s="544"/>
      <c r="F33" s="544"/>
      <c r="G33" s="544"/>
      <c r="H33" s="250">
        <f>F25</f>
        <v>130660743</v>
      </c>
      <c r="I33" s="254">
        <v>33</v>
      </c>
      <c r="J33" s="577" t="s">
        <v>374</v>
      </c>
      <c r="K33" s="39"/>
      <c r="L33" s="39"/>
      <c r="M33" s="39"/>
    </row>
    <row r="34" spans="1:13" ht="17" customHeight="1">
      <c r="A34" s="544"/>
      <c r="B34" s="544"/>
      <c r="C34" s="544"/>
      <c r="D34" s="544"/>
      <c r="E34" s="544"/>
      <c r="F34" s="544"/>
      <c r="G34" s="544"/>
      <c r="H34" s="251" t="s">
        <v>411</v>
      </c>
      <c r="I34" s="254">
        <v>34</v>
      </c>
      <c r="J34" s="584"/>
      <c r="K34" s="39"/>
      <c r="L34" s="39"/>
      <c r="M34" s="39"/>
    </row>
    <row r="35" spans="1:13" ht="17" customHeight="1">
      <c r="A35" s="544"/>
      <c r="B35" s="544"/>
      <c r="C35" s="544"/>
      <c r="D35" s="544"/>
      <c r="E35" s="544"/>
      <c r="F35" s="544"/>
      <c r="G35" s="544"/>
      <c r="H35" s="252" t="s">
        <v>421</v>
      </c>
      <c r="I35" s="254">
        <v>35</v>
      </c>
      <c r="J35" s="585" t="s">
        <v>375</v>
      </c>
      <c r="K35" s="39"/>
      <c r="L35" s="39"/>
      <c r="M35" s="39"/>
    </row>
    <row r="36" spans="1:13" ht="17" customHeight="1">
      <c r="A36" s="544"/>
      <c r="B36" s="544"/>
      <c r="C36" s="544"/>
      <c r="D36" s="544"/>
      <c r="E36" s="544"/>
      <c r="F36" s="544"/>
      <c r="G36" s="544"/>
      <c r="H36" s="250">
        <f>M25</f>
        <v>112424056</v>
      </c>
      <c r="I36" s="254">
        <v>36</v>
      </c>
      <c r="J36" s="586"/>
    </row>
    <row r="37" spans="1:13" ht="17" customHeight="1">
      <c r="A37" s="544"/>
      <c r="B37" s="544"/>
      <c r="C37" s="544"/>
      <c r="D37" s="544"/>
      <c r="E37" s="544"/>
      <c r="F37" s="544"/>
      <c r="G37" s="544"/>
      <c r="H37" s="256" t="s">
        <v>420</v>
      </c>
      <c r="I37" s="254">
        <v>37</v>
      </c>
      <c r="J37" s="587" t="s">
        <v>376</v>
      </c>
    </row>
    <row r="38" spans="1:13" ht="17" customHeight="1">
      <c r="A38" s="544"/>
      <c r="B38" s="544"/>
      <c r="C38" s="544"/>
      <c r="D38" s="544"/>
      <c r="E38" s="544"/>
      <c r="F38" s="544"/>
      <c r="G38" s="544"/>
      <c r="H38" s="257" t="s">
        <v>417</v>
      </c>
      <c r="I38" s="254">
        <v>38</v>
      </c>
      <c r="J38" s="581"/>
    </row>
    <row r="39" spans="1:13" ht="17" customHeight="1">
      <c r="A39" s="544"/>
      <c r="B39" s="544"/>
      <c r="C39" s="544"/>
      <c r="D39" s="544"/>
      <c r="E39" s="544"/>
      <c r="F39" s="544"/>
      <c r="G39" s="544"/>
      <c r="H39" s="250">
        <f>H33+H36</f>
        <v>243084799</v>
      </c>
      <c r="I39" s="254">
        <v>39</v>
      </c>
      <c r="J39" s="581" t="s">
        <v>377</v>
      </c>
    </row>
    <row r="40" spans="1:13" ht="17" customHeight="1">
      <c r="A40" s="541" t="s">
        <v>418</v>
      </c>
      <c r="B40" s="541"/>
      <c r="C40" s="541"/>
      <c r="D40" s="541"/>
      <c r="E40" s="541"/>
      <c r="F40" s="541"/>
      <c r="G40" s="541"/>
      <c r="H40" s="542"/>
      <c r="I40" s="254">
        <v>40</v>
      </c>
      <c r="J40" s="581"/>
    </row>
    <row r="41" spans="1:13" ht="17" customHeight="1">
      <c r="A41" s="541"/>
      <c r="B41" s="541"/>
      <c r="C41" s="541"/>
      <c r="D41" s="541"/>
      <c r="E41" s="541"/>
      <c r="F41" s="541"/>
      <c r="G41" s="541"/>
      <c r="H41" s="542"/>
      <c r="I41" s="254">
        <v>41</v>
      </c>
      <c r="J41" s="582" t="s">
        <v>307</v>
      </c>
    </row>
    <row r="42" spans="1:13" ht="17" customHeight="1">
      <c r="A42" s="541"/>
      <c r="B42" s="541"/>
      <c r="C42" s="541"/>
      <c r="D42" s="541"/>
      <c r="E42" s="541"/>
      <c r="F42" s="541"/>
      <c r="G42" s="541"/>
      <c r="H42" s="542"/>
      <c r="I42" s="240">
        <v>42</v>
      </c>
      <c r="J42" s="583"/>
    </row>
  </sheetData>
  <mergeCells count="37">
    <mergeCell ref="J41:J42"/>
    <mergeCell ref="J29:J30"/>
    <mergeCell ref="J31:J32"/>
    <mergeCell ref="J33:J34"/>
    <mergeCell ref="J35:J36"/>
    <mergeCell ref="J37:J38"/>
    <mergeCell ref="J21:J22"/>
    <mergeCell ref="J23:J24"/>
    <mergeCell ref="J25:J26"/>
    <mergeCell ref="J27:J28"/>
    <mergeCell ref="J39:J40"/>
    <mergeCell ref="J11:J12"/>
    <mergeCell ref="J13:J14"/>
    <mergeCell ref="J15:J16"/>
    <mergeCell ref="J17:J18"/>
    <mergeCell ref="J19:J20"/>
    <mergeCell ref="J1:J2"/>
    <mergeCell ref="J3:J4"/>
    <mergeCell ref="J5:J6"/>
    <mergeCell ref="J7:J8"/>
    <mergeCell ref="H7:H9"/>
    <mergeCell ref="J9:J10"/>
    <mergeCell ref="A40:H42"/>
    <mergeCell ref="A32:G39"/>
    <mergeCell ref="A31:G31"/>
    <mergeCell ref="A2:G3"/>
    <mergeCell ref="A4:H6"/>
    <mergeCell ref="A27:G27"/>
    <mergeCell ref="H2:H3"/>
    <mergeCell ref="C21:C25"/>
    <mergeCell ref="A28:G28"/>
    <mergeCell ref="A29:G29"/>
    <mergeCell ref="A30:G30"/>
    <mergeCell ref="B10:E10"/>
    <mergeCell ref="A26:F26"/>
    <mergeCell ref="F7:G7"/>
    <mergeCell ref="F8:G8"/>
  </mergeCells>
  <conditionalFormatting sqref="B1:N1048576">
    <cfRule type="cellIs" dxfId="2" priority="3" operator="equal">
      <formula>0</formula>
    </cfRule>
    <cfRule type="cellIs" dxfId="1" priority="21" operator="lessThan">
      <formula>0</formula>
    </cfRule>
  </conditionalFormatting>
  <conditionalFormatting sqref="H11:H25">
    <cfRule type="cellIs" dxfId="0" priority="22" operator="equal">
      <formula>"UN-HIDE"</formula>
    </cfRule>
  </conditionalFormatting>
  <printOptions horizontalCentered="1"/>
  <pageMargins left="0.25" right="0.25" top="0.25" bottom="0.25" header="0.3" footer="0.3"/>
  <pageSetup scale="85"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4EDD2-45DB-094F-8AE6-C893CFCCBBD2}">
  <dimension ref="A1:W49"/>
  <sheetViews>
    <sheetView zoomScaleNormal="100" workbookViewId="0">
      <pane ySplit="5" topLeftCell="A6" activePane="bottomLeft" state="frozen"/>
      <selection sqref="A1:XFD1048576"/>
      <selection pane="bottomLeft"/>
    </sheetView>
  </sheetViews>
  <sheetFormatPr baseColWidth="10" defaultColWidth="14" defaultRowHeight="18" customHeight="1"/>
  <cols>
    <col min="1" max="1" width="55.83203125" style="2" customWidth="1"/>
    <col min="2" max="2" width="5.83203125" style="7" customWidth="1"/>
    <col min="3" max="3" width="12.5" style="3" bestFit="1" customWidth="1"/>
    <col min="4" max="4" width="13.6640625" style="3" bestFit="1" customWidth="1"/>
    <col min="5" max="5" width="3" style="3" customWidth="1"/>
    <col min="6" max="8" width="12.5" style="3" customWidth="1"/>
    <col min="9" max="9" width="3" style="3" customWidth="1"/>
    <col min="10" max="10" width="13.5" style="3" bestFit="1" customWidth="1"/>
    <col min="11" max="11" width="13.5" style="3" customWidth="1"/>
    <col min="12" max="12" width="14.6640625" style="3" customWidth="1"/>
    <col min="13" max="13" width="1.1640625" style="3" customWidth="1"/>
    <col min="14" max="14" width="3.1640625" style="14" bestFit="1" customWidth="1"/>
    <col min="15" max="15" width="1.6640625" style="3" bestFit="1" customWidth="1"/>
    <col min="16" max="17" width="14" style="3" customWidth="1"/>
    <col min="18" max="19" width="14" style="3"/>
    <col min="20" max="16384" width="14" style="1"/>
  </cols>
  <sheetData>
    <row r="1" spans="1:23" ht="17" customHeight="1">
      <c r="A1" s="2" t="s">
        <v>37</v>
      </c>
      <c r="B1" s="15" t="s">
        <v>44</v>
      </c>
      <c r="C1" s="15" t="s">
        <v>49</v>
      </c>
      <c r="D1" s="50" t="s">
        <v>45</v>
      </c>
      <c r="F1" s="50" t="s">
        <v>47</v>
      </c>
      <c r="G1" s="51" t="s">
        <v>48</v>
      </c>
      <c r="H1" s="51" t="s">
        <v>51</v>
      </c>
      <c r="J1" s="50" t="s">
        <v>95</v>
      </c>
      <c r="K1" s="50" t="s">
        <v>119</v>
      </c>
      <c r="L1" s="50" t="s">
        <v>111</v>
      </c>
      <c r="N1" s="192">
        <v>1</v>
      </c>
      <c r="O1" s="3" t="s">
        <v>0</v>
      </c>
    </row>
    <row r="2" spans="1:23" s="3" customFormat="1" ht="17" customHeight="1">
      <c r="A2" s="2" t="s">
        <v>50</v>
      </c>
      <c r="B2" s="16" t="s">
        <v>0</v>
      </c>
      <c r="C2" s="4" t="s">
        <v>0</v>
      </c>
      <c r="D2" s="4" t="s">
        <v>0</v>
      </c>
      <c r="F2" s="53" t="s">
        <v>38</v>
      </c>
      <c r="G2" s="4" t="s">
        <v>117</v>
      </c>
      <c r="H2" s="4" t="s">
        <v>55</v>
      </c>
      <c r="J2" s="4" t="s">
        <v>0</v>
      </c>
      <c r="K2" s="4" t="s">
        <v>13</v>
      </c>
      <c r="L2" s="53" t="s">
        <v>38</v>
      </c>
      <c r="N2" s="154" t="s">
        <v>41</v>
      </c>
      <c r="T2" s="1"/>
      <c r="U2" s="1"/>
      <c r="V2" s="1"/>
      <c r="W2" s="1"/>
    </row>
    <row r="3" spans="1:23" s="3" customFormat="1" ht="17" customHeight="1">
      <c r="A3" s="298" t="s">
        <v>257</v>
      </c>
      <c r="B3" s="49" t="s">
        <v>0</v>
      </c>
      <c r="C3" s="5" t="s">
        <v>0</v>
      </c>
      <c r="D3" s="5" t="s">
        <v>0</v>
      </c>
      <c r="F3" s="54" t="s">
        <v>10</v>
      </c>
      <c r="G3" s="5" t="s">
        <v>112</v>
      </c>
      <c r="H3" s="5" t="s">
        <v>110</v>
      </c>
      <c r="J3" s="5" t="s">
        <v>13</v>
      </c>
      <c r="K3" s="5" t="s">
        <v>121</v>
      </c>
      <c r="L3" s="54" t="s">
        <v>13</v>
      </c>
      <c r="N3" s="154" t="s">
        <v>42</v>
      </c>
      <c r="T3" s="1"/>
      <c r="U3" s="1"/>
      <c r="V3" s="1"/>
      <c r="W3" s="1"/>
    </row>
    <row r="4" spans="1:23" s="3" customFormat="1" ht="17" customHeight="1">
      <c r="A4" s="281"/>
      <c r="B4" s="17" t="s">
        <v>0</v>
      </c>
      <c r="C4" s="52" t="s">
        <v>292</v>
      </c>
      <c r="D4" s="5" t="s">
        <v>292</v>
      </c>
      <c r="F4" s="54" t="s">
        <v>11</v>
      </c>
      <c r="G4" s="52" t="s">
        <v>118</v>
      </c>
      <c r="H4" s="5" t="s">
        <v>10</v>
      </c>
      <c r="J4" s="5" t="s">
        <v>39</v>
      </c>
      <c r="K4" s="5" t="s">
        <v>120</v>
      </c>
      <c r="L4" s="54" t="s">
        <v>11</v>
      </c>
      <c r="N4" s="154" t="s">
        <v>43</v>
      </c>
      <c r="Q4" s="3">
        <f>COUNTIF(Q27:Q48,0)-22</f>
        <v>0</v>
      </c>
      <c r="T4" s="1"/>
      <c r="U4" s="1"/>
      <c r="V4" s="1"/>
      <c r="W4" s="1"/>
    </row>
    <row r="5" spans="1:23" s="3" customFormat="1" ht="17" customHeight="1">
      <c r="A5" s="48" t="s">
        <v>283</v>
      </c>
      <c r="B5" s="20" t="s">
        <v>282</v>
      </c>
      <c r="C5" s="5" t="s">
        <v>293</v>
      </c>
      <c r="D5" s="5" t="s">
        <v>293</v>
      </c>
      <c r="F5" s="54" t="s">
        <v>12</v>
      </c>
      <c r="G5" s="5" t="s">
        <v>15</v>
      </c>
      <c r="H5" s="5" t="s">
        <v>15</v>
      </c>
      <c r="J5" s="52" t="s">
        <v>40</v>
      </c>
      <c r="K5" s="5" t="s">
        <v>15</v>
      </c>
      <c r="L5" s="54" t="s">
        <v>12</v>
      </c>
      <c r="N5" s="193">
        <v>5</v>
      </c>
      <c r="Q5" s="3">
        <f>SUM(Q27:Q48)</f>
        <v>0</v>
      </c>
      <c r="T5" s="1"/>
      <c r="U5" s="1"/>
      <c r="V5" s="1"/>
      <c r="W5" s="1"/>
    </row>
    <row r="6" spans="1:23" s="3" customFormat="1" ht="18" customHeight="1">
      <c r="A6" s="55" t="s">
        <v>23</v>
      </c>
      <c r="B6" s="59" t="s">
        <v>20</v>
      </c>
      <c r="C6" s="285" t="str">
        <f ca="1">"©"&amp;RIGHT("0"&amp;MONTH(NOW()),2)&amp;"/"&amp;RIGHT("0"&amp;DAY(NOW()),2)&amp;"/"&amp;YEAR(NOW())&amp;" LAWRENCE GERARD BRUNN (LGB), CPA (PA), MBA"</f>
        <v>©10/07/2024 LAWRENCE GERARD BRUNN (LGB), CPA (PA), MBA</v>
      </c>
      <c r="D6" s="9"/>
      <c r="F6" s="47"/>
      <c r="G6" s="287" t="s">
        <v>302</v>
      </c>
      <c r="H6" s="181"/>
      <c r="J6" s="9">
        <v>1325392455</v>
      </c>
      <c r="K6" s="289" t="s">
        <v>303</v>
      </c>
      <c r="L6" s="282" t="s">
        <v>440</v>
      </c>
      <c r="N6" s="194">
        <v>6</v>
      </c>
      <c r="T6" s="1"/>
      <c r="U6" s="1"/>
      <c r="V6" s="1"/>
      <c r="W6" s="1"/>
    </row>
    <row r="7" spans="1:23" s="3" customFormat="1" ht="18" customHeight="1">
      <c r="A7" s="56" t="s">
        <v>25</v>
      </c>
      <c r="B7" s="60" t="s">
        <v>19</v>
      </c>
      <c r="C7" s="286"/>
      <c r="D7" s="10"/>
      <c r="F7" s="180" t="s">
        <v>270</v>
      </c>
      <c r="G7" s="288"/>
      <c r="H7" s="182"/>
      <c r="J7" s="10">
        <v>-609752445</v>
      </c>
      <c r="K7" s="290"/>
      <c r="L7" s="283"/>
      <c r="N7" s="194">
        <v>7</v>
      </c>
      <c r="T7" s="1"/>
      <c r="U7" s="1"/>
      <c r="V7" s="1"/>
      <c r="W7" s="1"/>
    </row>
    <row r="8" spans="1:23" s="3" customFormat="1" ht="18" customHeight="1">
      <c r="A8" s="11" t="s">
        <v>26</v>
      </c>
      <c r="B8" s="60" t="s">
        <v>19</v>
      </c>
      <c r="C8" s="286"/>
      <c r="D8" s="10"/>
      <c r="F8" s="176" t="s">
        <v>281</v>
      </c>
      <c r="G8" s="288"/>
      <c r="H8" s="182"/>
      <c r="J8" s="10">
        <v>-303717624</v>
      </c>
      <c r="K8" s="290"/>
      <c r="L8" s="67" t="s">
        <v>127</v>
      </c>
      <c r="N8" s="194">
        <v>8</v>
      </c>
      <c r="T8" s="1"/>
      <c r="U8" s="1"/>
      <c r="V8" s="1"/>
      <c r="W8" s="1"/>
    </row>
    <row r="9" spans="1:23" s="3" customFormat="1" ht="18" customHeight="1">
      <c r="A9" s="11" t="s">
        <v>27</v>
      </c>
      <c r="B9" s="60" t="s">
        <v>19</v>
      </c>
      <c r="C9" s="286"/>
      <c r="D9" s="10"/>
      <c r="F9" s="176" t="s">
        <v>267</v>
      </c>
      <c r="G9" s="288"/>
      <c r="H9" s="182"/>
      <c r="J9" s="10">
        <v>-124695710</v>
      </c>
      <c r="K9" s="290"/>
      <c r="L9" s="67" t="s">
        <v>136</v>
      </c>
      <c r="N9" s="194">
        <v>9</v>
      </c>
      <c r="R9" s="21"/>
      <c r="T9" s="1"/>
      <c r="U9" s="1"/>
      <c r="V9" s="1"/>
      <c r="W9" s="1"/>
    </row>
    <row r="10" spans="1:23" s="3" customFormat="1" ht="18" customHeight="1">
      <c r="A10" s="11" t="s">
        <v>28</v>
      </c>
      <c r="B10" s="60" t="s">
        <v>19</v>
      </c>
      <c r="C10" s="286"/>
      <c r="D10" s="10"/>
      <c r="F10" s="176" t="s">
        <v>278</v>
      </c>
      <c r="G10" s="288"/>
      <c r="H10" s="182"/>
      <c r="J10" s="10">
        <v>-26288664</v>
      </c>
      <c r="K10" s="290"/>
      <c r="L10" s="67" t="s">
        <v>129</v>
      </c>
      <c r="N10" s="194">
        <v>10</v>
      </c>
      <c r="R10" s="21"/>
      <c r="T10" s="1"/>
      <c r="U10" s="1"/>
      <c r="V10" s="1"/>
      <c r="W10" s="1"/>
    </row>
    <row r="11" spans="1:23" s="3" customFormat="1" ht="18" customHeight="1">
      <c r="A11" s="11" t="s">
        <v>29</v>
      </c>
      <c r="B11" s="60" t="s">
        <v>19</v>
      </c>
      <c r="C11" s="286"/>
      <c r="D11" s="10"/>
      <c r="E11" s="8"/>
      <c r="F11" s="176" t="s">
        <v>271</v>
      </c>
      <c r="G11" s="288"/>
      <c r="H11" s="182"/>
      <c r="I11" s="8"/>
      <c r="J11" s="10">
        <v>-30734031</v>
      </c>
      <c r="K11" s="290"/>
      <c r="L11" s="67" t="s">
        <v>137</v>
      </c>
      <c r="M11" s="8"/>
      <c r="N11" s="194">
        <v>11</v>
      </c>
      <c r="O11" s="8"/>
      <c r="R11" s="21"/>
      <c r="T11" s="1"/>
      <c r="U11" s="1"/>
      <c r="V11" s="1"/>
      <c r="W11" s="1"/>
    </row>
    <row r="12" spans="1:23" s="3" customFormat="1" ht="18" customHeight="1">
      <c r="A12" s="11" t="s">
        <v>34</v>
      </c>
      <c r="B12" s="60" t="s">
        <v>19</v>
      </c>
      <c r="C12" s="286"/>
      <c r="D12" s="10"/>
      <c r="E12" s="8"/>
      <c r="F12" s="176" t="s">
        <v>273</v>
      </c>
      <c r="G12" s="288"/>
      <c r="H12" s="182"/>
      <c r="I12" s="8"/>
      <c r="J12" s="10">
        <v>-64277637</v>
      </c>
      <c r="K12" s="290"/>
      <c r="L12" s="67" t="s">
        <v>130</v>
      </c>
      <c r="M12" s="8"/>
      <c r="N12" s="194">
        <v>12</v>
      </c>
      <c r="O12" s="8"/>
      <c r="T12" s="1"/>
      <c r="U12" s="1"/>
      <c r="V12" s="1"/>
      <c r="W12" s="1"/>
    </row>
    <row r="13" spans="1:23" s="3" customFormat="1" ht="18" customHeight="1">
      <c r="A13" s="11" t="s">
        <v>30</v>
      </c>
      <c r="B13" s="60" t="s">
        <v>19</v>
      </c>
      <c r="C13" s="286"/>
      <c r="D13" s="10"/>
      <c r="F13" s="177" t="s">
        <v>279</v>
      </c>
      <c r="G13" s="288"/>
      <c r="H13" s="182"/>
      <c r="J13" s="10">
        <v>-37735070</v>
      </c>
      <c r="K13" s="290"/>
      <c r="L13" s="70" t="s">
        <v>138</v>
      </c>
      <c r="N13" s="194">
        <v>13</v>
      </c>
      <c r="T13" s="1"/>
      <c r="U13" s="1"/>
      <c r="V13" s="1"/>
      <c r="W13" s="1"/>
    </row>
    <row r="14" spans="1:23" s="3" customFormat="1" ht="18" customHeight="1">
      <c r="A14" s="11" t="s">
        <v>35</v>
      </c>
      <c r="B14" s="60" t="s">
        <v>19</v>
      </c>
      <c r="C14" s="286"/>
      <c r="D14" s="10"/>
      <c r="F14" s="13"/>
      <c r="G14" s="288"/>
      <c r="H14" s="182"/>
      <c r="J14" s="10">
        <v>-12851412</v>
      </c>
      <c r="K14" s="290"/>
      <c r="L14" s="67"/>
      <c r="N14" s="194">
        <v>14</v>
      </c>
      <c r="T14" s="1"/>
      <c r="U14" s="1"/>
      <c r="V14" s="1"/>
      <c r="W14" s="1"/>
    </row>
    <row r="15" spans="1:23" s="3" customFormat="1" ht="18" customHeight="1">
      <c r="A15" s="11" t="s">
        <v>31</v>
      </c>
      <c r="B15" s="60" t="s">
        <v>19</v>
      </c>
      <c r="C15" s="286"/>
      <c r="D15" s="10"/>
      <c r="F15" s="203" t="s">
        <v>287</v>
      </c>
      <c r="G15" s="288"/>
      <c r="H15" s="182"/>
      <c r="J15" s="10">
        <v>-101770767</v>
      </c>
      <c r="K15" s="290"/>
      <c r="L15" s="67"/>
      <c r="N15" s="194">
        <v>15</v>
      </c>
      <c r="T15" s="1"/>
      <c r="U15" s="1"/>
      <c r="V15" s="1"/>
      <c r="W15" s="1"/>
    </row>
    <row r="16" spans="1:23" s="3" customFormat="1" ht="18" customHeight="1">
      <c r="A16" s="11" t="s">
        <v>32</v>
      </c>
      <c r="B16" s="60" t="s">
        <v>17</v>
      </c>
      <c r="C16" s="286"/>
      <c r="D16" s="10"/>
      <c r="F16" s="204" t="s">
        <v>290</v>
      </c>
      <c r="G16" s="288"/>
      <c r="H16" s="182"/>
      <c r="J16" s="10">
        <v>45645609</v>
      </c>
      <c r="K16" s="290"/>
      <c r="L16" s="67"/>
      <c r="N16" s="194">
        <v>16</v>
      </c>
      <c r="T16" s="1"/>
      <c r="U16" s="1"/>
      <c r="V16" s="1"/>
      <c r="W16" s="1"/>
    </row>
    <row r="17" spans="1:23" s="3" customFormat="1" ht="18" customHeight="1">
      <c r="A17" s="11" t="s">
        <v>16</v>
      </c>
      <c r="B17" s="60" t="s">
        <v>17</v>
      </c>
      <c r="C17" s="286"/>
      <c r="D17" s="10"/>
      <c r="F17" s="176" t="s">
        <v>291</v>
      </c>
      <c r="G17" s="288"/>
      <c r="H17" s="182"/>
      <c r="J17" s="10">
        <v>11327598</v>
      </c>
      <c r="K17" s="290"/>
      <c r="L17" s="67"/>
      <c r="N17" s="194">
        <v>17</v>
      </c>
      <c r="T17" s="1"/>
      <c r="U17" s="1"/>
      <c r="V17" s="1"/>
      <c r="W17" s="1"/>
    </row>
    <row r="18" spans="1:23" s="3" customFormat="1" ht="18" customHeight="1">
      <c r="A18" s="11" t="s">
        <v>33</v>
      </c>
      <c r="B18" s="60" t="s">
        <v>17</v>
      </c>
      <c r="C18" s="286"/>
      <c r="D18" s="10"/>
      <c r="F18" s="176" t="s">
        <v>247</v>
      </c>
      <c r="G18" s="288"/>
      <c r="H18" s="182"/>
      <c r="J18" s="10">
        <v>-4173291</v>
      </c>
      <c r="K18" s="290"/>
      <c r="L18" s="67"/>
      <c r="N18" s="194">
        <v>18</v>
      </c>
      <c r="T18" s="1"/>
      <c r="U18" s="1"/>
      <c r="V18" s="1"/>
      <c r="W18" s="1"/>
    </row>
    <row r="19" spans="1:23" s="3" customFormat="1" ht="18" customHeight="1">
      <c r="A19" s="11" t="s">
        <v>52</v>
      </c>
      <c r="B19" s="60" t="s">
        <v>17</v>
      </c>
      <c r="C19" s="286"/>
      <c r="D19" s="10"/>
      <c r="F19" s="176" t="s">
        <v>122</v>
      </c>
      <c r="G19" s="288"/>
      <c r="H19" s="182"/>
      <c r="J19" s="10">
        <v>3294200</v>
      </c>
      <c r="K19" s="290"/>
      <c r="L19" s="67"/>
      <c r="N19" s="194">
        <v>19</v>
      </c>
      <c r="T19" s="1"/>
      <c r="U19" s="1"/>
      <c r="V19" s="1"/>
      <c r="W19" s="1"/>
    </row>
    <row r="20" spans="1:23" s="3" customFormat="1" ht="18" customHeight="1">
      <c r="A20" s="11" t="s">
        <v>97</v>
      </c>
      <c r="B20" s="60" t="s">
        <v>17</v>
      </c>
      <c r="C20" s="286"/>
      <c r="D20" s="10"/>
      <c r="F20" s="176" t="s">
        <v>276</v>
      </c>
      <c r="G20" s="288"/>
      <c r="H20" s="182"/>
      <c r="J20" s="10">
        <v>8564140</v>
      </c>
      <c r="K20" s="290"/>
      <c r="L20" s="67"/>
      <c r="N20" s="194">
        <v>20</v>
      </c>
      <c r="T20" s="1"/>
      <c r="U20" s="1"/>
      <c r="V20" s="1"/>
      <c r="W20" s="1"/>
    </row>
    <row r="21" spans="1:23" s="3" customFormat="1" ht="18" customHeight="1">
      <c r="A21" s="11" t="s">
        <v>52</v>
      </c>
      <c r="B21" s="60" t="s">
        <v>17</v>
      </c>
      <c r="C21" s="286"/>
      <c r="D21" s="10"/>
      <c r="F21" s="179" t="s">
        <v>289</v>
      </c>
      <c r="G21" s="288"/>
      <c r="H21" s="182"/>
      <c r="J21" s="10">
        <v>-3294200</v>
      </c>
      <c r="K21" s="290"/>
      <c r="L21" s="67"/>
      <c r="N21" s="194">
        <v>21</v>
      </c>
      <c r="T21" s="1"/>
      <c r="U21" s="1"/>
      <c r="V21" s="1"/>
      <c r="W21" s="1"/>
    </row>
    <row r="22" spans="1:23" s="3" customFormat="1" ht="18" customHeight="1">
      <c r="A22" s="11" t="s">
        <v>53</v>
      </c>
      <c r="B22" s="60" t="s">
        <v>17</v>
      </c>
      <c r="C22" s="286"/>
      <c r="D22" s="10"/>
      <c r="F22" s="176" t="s">
        <v>277</v>
      </c>
      <c r="G22" s="288"/>
      <c r="H22" s="182"/>
      <c r="J22" s="10">
        <v>-1587595</v>
      </c>
      <c r="K22" s="290"/>
      <c r="L22" s="67"/>
      <c r="N22" s="194">
        <v>22</v>
      </c>
      <c r="T22" s="1"/>
      <c r="U22" s="1"/>
      <c r="V22" s="1"/>
      <c r="W22" s="1"/>
    </row>
    <row r="23" spans="1:23" s="3" customFormat="1" ht="18" customHeight="1">
      <c r="A23" s="11" t="s">
        <v>18</v>
      </c>
      <c r="B23" s="60" t="s">
        <v>17</v>
      </c>
      <c r="C23" s="286"/>
      <c r="D23" s="10"/>
      <c r="F23" s="179" t="s">
        <v>274</v>
      </c>
      <c r="G23" s="288"/>
      <c r="H23" s="182"/>
      <c r="J23" s="10">
        <v>4165234</v>
      </c>
      <c r="K23" s="290"/>
      <c r="L23" s="67"/>
      <c r="N23" s="194">
        <v>23</v>
      </c>
      <c r="T23" s="1"/>
      <c r="U23" s="1"/>
      <c r="V23" s="1"/>
      <c r="W23" s="1"/>
    </row>
    <row r="24" spans="1:23" s="3" customFormat="1" ht="18" customHeight="1">
      <c r="A24" s="11" t="s">
        <v>96</v>
      </c>
      <c r="B24" s="60" t="s">
        <v>17</v>
      </c>
      <c r="C24" s="286"/>
      <c r="D24" s="10"/>
      <c r="F24" s="178" t="s">
        <v>280</v>
      </c>
      <c r="G24" s="288"/>
      <c r="H24" s="183"/>
      <c r="J24" s="10">
        <v>25000</v>
      </c>
      <c r="K24" s="290"/>
      <c r="L24" s="67"/>
      <c r="N24" s="194">
        <v>24</v>
      </c>
    </row>
    <row r="25" spans="1:23" s="3" customFormat="1" ht="18" customHeight="1">
      <c r="A25" s="11" t="s">
        <v>54</v>
      </c>
      <c r="B25" s="60" t="s">
        <v>17</v>
      </c>
      <c r="C25" s="286"/>
      <c r="D25" s="10"/>
      <c r="F25" s="10"/>
      <c r="G25" s="288"/>
      <c r="H25" s="183"/>
      <c r="J25" s="10">
        <v>1536394</v>
      </c>
      <c r="K25" s="290"/>
      <c r="L25" s="67"/>
      <c r="N25" s="194">
        <v>25</v>
      </c>
      <c r="P25" s="4" t="s">
        <v>91</v>
      </c>
      <c r="Q25" s="4" t="s">
        <v>93</v>
      </c>
    </row>
    <row r="26" spans="1:23" s="3" customFormat="1" ht="18" customHeight="1">
      <c r="A26" s="22" t="s">
        <v>106</v>
      </c>
      <c r="B26" s="61" t="s">
        <v>22</v>
      </c>
      <c r="C26" s="24" t="s">
        <v>0</v>
      </c>
      <c r="D26" s="24" t="s">
        <v>0</v>
      </c>
      <c r="E26" s="58"/>
      <c r="F26" s="24" t="s">
        <v>0</v>
      </c>
      <c r="G26" s="24" t="s">
        <v>0</v>
      </c>
      <c r="H26" s="24" t="s">
        <v>0</v>
      </c>
      <c r="J26" s="24" t="s">
        <v>0</v>
      </c>
      <c r="K26" s="24">
        <f>-SUM($P29:$P32)</f>
        <v>123861183</v>
      </c>
      <c r="L26" s="24" t="s">
        <v>0</v>
      </c>
      <c r="N26" s="195">
        <v>26</v>
      </c>
      <c r="P26" s="6" t="s">
        <v>92</v>
      </c>
      <c r="Q26" s="6" t="s">
        <v>94</v>
      </c>
    </row>
    <row r="27" spans="1:23" s="3" customFormat="1" ht="18" customHeight="1">
      <c r="A27" s="11" t="s">
        <v>14</v>
      </c>
      <c r="B27" s="165" t="s">
        <v>1</v>
      </c>
      <c r="C27" s="10"/>
      <c r="D27" s="10"/>
      <c r="F27" s="10">
        <f>-SUM(F29:F47)</f>
        <v>129320545</v>
      </c>
      <c r="G27" s="10">
        <f>-SUM(G29:G47)</f>
        <v>-72383925</v>
      </c>
      <c r="H27" s="10">
        <f>-SUM(H29:H45)</f>
        <v>-162117001</v>
      </c>
      <c r="J27" s="10">
        <f>SUM(J6:J26)</f>
        <v>79072184</v>
      </c>
      <c r="K27" s="69">
        <f>-SUM(K29:K47)</f>
        <v>123861183</v>
      </c>
      <c r="L27" s="10">
        <f t="shared" ref="L27:L47" si="0">SUM(F27:K27)</f>
        <v>97752986</v>
      </c>
      <c r="N27" s="196">
        <v>27</v>
      </c>
      <c r="P27" s="9">
        <v>97752986</v>
      </c>
      <c r="Q27" s="9">
        <f t="shared" ref="Q27:Q47" si="1">ROUND(L27-P27,0)</f>
        <v>0</v>
      </c>
    </row>
    <row r="28" spans="1:23" s="3" customFormat="1" ht="18" customHeight="1">
      <c r="A28" s="74" t="s">
        <v>141</v>
      </c>
      <c r="B28" s="165"/>
      <c r="C28" s="10"/>
      <c r="D28" s="10"/>
      <c r="F28" s="10"/>
      <c r="G28" s="10"/>
      <c r="H28" s="10"/>
      <c r="J28" s="170"/>
      <c r="K28" s="10"/>
      <c r="L28" s="10"/>
      <c r="N28" s="150">
        <v>28</v>
      </c>
      <c r="P28" s="10"/>
      <c r="Q28" s="10">
        <f t="shared" si="1"/>
        <v>0</v>
      </c>
    </row>
    <row r="29" spans="1:23" s="3" customFormat="1" ht="18" customHeight="1">
      <c r="A29" s="23" t="s">
        <v>113</v>
      </c>
      <c r="B29" s="166" t="s">
        <v>1</v>
      </c>
      <c r="C29" s="57" t="s">
        <v>0</v>
      </c>
      <c r="D29" s="57" t="s">
        <v>0</v>
      </c>
      <c r="E29" s="58"/>
      <c r="F29" s="57">
        <v>126713524</v>
      </c>
      <c r="G29" s="57" t="s">
        <v>0</v>
      </c>
      <c r="H29" s="57">
        <f>-F29</f>
        <v>-126713524</v>
      </c>
      <c r="I29" s="58"/>
      <c r="J29" s="169" t="s">
        <v>0</v>
      </c>
      <c r="K29" s="57">
        <f>P29</f>
        <v>144930153</v>
      </c>
      <c r="L29" s="57">
        <f>SUM(F29:K29)+0.000001</f>
        <v>144930153.00000101</v>
      </c>
      <c r="N29" s="196">
        <v>29</v>
      </c>
      <c r="P29" s="57">
        <v>144930153</v>
      </c>
      <c r="Q29" s="10">
        <f t="shared" si="1"/>
        <v>0</v>
      </c>
    </row>
    <row r="30" spans="1:23" s="3" customFormat="1" ht="18" customHeight="1">
      <c r="A30" s="23" t="s">
        <v>114</v>
      </c>
      <c r="B30" s="166" t="s">
        <v>7</v>
      </c>
      <c r="C30" s="57" t="s">
        <v>0</v>
      </c>
      <c r="D30" s="57" t="s">
        <v>0</v>
      </c>
      <c r="E30" s="58"/>
      <c r="F30" s="57">
        <v>-110319237</v>
      </c>
      <c r="G30" s="57" t="s">
        <v>0</v>
      </c>
      <c r="H30" s="57">
        <f t="shared" ref="H30:H32" si="2">-F30</f>
        <v>110319237</v>
      </c>
      <c r="I30" s="58"/>
      <c r="J30" s="169" t="s">
        <v>0</v>
      </c>
      <c r="K30" s="57">
        <f>P30</f>
        <v>-105501334</v>
      </c>
      <c r="L30" s="57">
        <f>SUM(F30:K30)+0.000001</f>
        <v>-105501333.999999</v>
      </c>
      <c r="N30" s="196">
        <v>30</v>
      </c>
      <c r="P30" s="57">
        <v>-105501334</v>
      </c>
      <c r="Q30" s="10">
        <f t="shared" si="1"/>
        <v>0</v>
      </c>
    </row>
    <row r="31" spans="1:23" s="3" customFormat="1" ht="18" customHeight="1">
      <c r="A31" s="23" t="s">
        <v>115</v>
      </c>
      <c r="B31" s="166" t="s">
        <v>7</v>
      </c>
      <c r="C31" s="57" t="s">
        <v>0</v>
      </c>
      <c r="D31" s="57" t="s">
        <v>0</v>
      </c>
      <c r="E31" s="58"/>
      <c r="F31" s="57">
        <v>-119583521</v>
      </c>
      <c r="G31" s="57" t="s">
        <v>0</v>
      </c>
      <c r="H31" s="57">
        <f t="shared" si="2"/>
        <v>119583521</v>
      </c>
      <c r="I31" s="58"/>
      <c r="J31" s="169" t="s">
        <v>0</v>
      </c>
      <c r="K31" s="57">
        <f>P31</f>
        <v>-126418162</v>
      </c>
      <c r="L31" s="57">
        <f>SUM(F31:K31)+0.000001</f>
        <v>-126418161.999999</v>
      </c>
      <c r="N31" s="196">
        <v>31</v>
      </c>
      <c r="P31" s="57">
        <v>-126418162</v>
      </c>
      <c r="Q31" s="10">
        <f t="shared" si="1"/>
        <v>0</v>
      </c>
    </row>
    <row r="32" spans="1:23" s="3" customFormat="1" ht="18" customHeight="1">
      <c r="A32" s="23" t="s">
        <v>116</v>
      </c>
      <c r="B32" s="166" t="s">
        <v>7</v>
      </c>
      <c r="C32" s="57" t="s">
        <v>0</v>
      </c>
      <c r="D32" s="57" t="s">
        <v>0</v>
      </c>
      <c r="E32" s="58"/>
      <c r="F32" s="57">
        <v>-58927767</v>
      </c>
      <c r="G32" s="57" t="s">
        <v>0</v>
      </c>
      <c r="H32" s="57">
        <f t="shared" si="2"/>
        <v>58927767</v>
      </c>
      <c r="I32" s="58"/>
      <c r="J32" s="169" t="s">
        <v>0</v>
      </c>
      <c r="K32" s="57">
        <f>P32</f>
        <v>-36871840</v>
      </c>
      <c r="L32" s="57">
        <f>SUM(F32:K32)+0.000001</f>
        <v>-36871839.999999002</v>
      </c>
      <c r="N32" s="196">
        <v>32</v>
      </c>
      <c r="P32" s="57">
        <v>-36871840</v>
      </c>
      <c r="Q32" s="10">
        <f t="shared" si="1"/>
        <v>0</v>
      </c>
    </row>
    <row r="33" spans="1:17" s="3" customFormat="1" ht="18" customHeight="1">
      <c r="A33" s="11" t="s">
        <v>2</v>
      </c>
      <c r="B33" s="165" t="s">
        <v>1</v>
      </c>
      <c r="C33" s="10"/>
      <c r="D33" s="10"/>
      <c r="F33" s="10">
        <v>99030</v>
      </c>
      <c r="G33" s="10">
        <f>P33-F33</f>
        <v>5038424</v>
      </c>
      <c r="H33" s="67" t="s">
        <v>219</v>
      </c>
      <c r="J33" s="170"/>
      <c r="K33" s="10"/>
      <c r="L33" s="10">
        <f t="shared" si="0"/>
        <v>5137454</v>
      </c>
      <c r="N33" s="196">
        <v>33</v>
      </c>
      <c r="P33" s="10">
        <v>5137454</v>
      </c>
      <c r="Q33" s="10">
        <f t="shared" si="1"/>
        <v>0</v>
      </c>
    </row>
    <row r="34" spans="1:17" s="3" customFormat="1" ht="18" customHeight="1">
      <c r="A34" s="11" t="s">
        <v>98</v>
      </c>
      <c r="B34" s="165" t="s">
        <v>1</v>
      </c>
      <c r="C34" s="10"/>
      <c r="D34" s="10"/>
      <c r="F34" s="10">
        <v>4585787</v>
      </c>
      <c r="G34" s="10">
        <f t="shared" ref="G34:G45" si="3">P34-F34</f>
        <v>24403</v>
      </c>
      <c r="H34" s="67" t="s">
        <v>466</v>
      </c>
      <c r="J34" s="170"/>
      <c r="K34" s="10"/>
      <c r="L34" s="10">
        <f t="shared" si="0"/>
        <v>4610190</v>
      </c>
      <c r="N34" s="196">
        <v>34</v>
      </c>
      <c r="P34" s="10">
        <v>4610190</v>
      </c>
      <c r="Q34" s="10">
        <f t="shared" si="1"/>
        <v>0</v>
      </c>
    </row>
    <row r="35" spans="1:17" s="3" customFormat="1" ht="18" customHeight="1">
      <c r="A35" s="11" t="s">
        <v>3</v>
      </c>
      <c r="B35" s="165" t="s">
        <v>1</v>
      </c>
      <c r="C35" s="10"/>
      <c r="D35" s="10"/>
      <c r="F35" s="10">
        <v>26762117</v>
      </c>
      <c r="G35" s="10">
        <f t="shared" si="3"/>
        <v>-855989</v>
      </c>
      <c r="H35" s="67" t="s">
        <v>458</v>
      </c>
      <c r="J35" s="170"/>
      <c r="K35" s="10"/>
      <c r="L35" s="10">
        <f t="shared" si="0"/>
        <v>25906128</v>
      </c>
      <c r="N35" s="196">
        <v>35</v>
      </c>
      <c r="P35" s="10">
        <v>25906128</v>
      </c>
      <c r="Q35" s="10">
        <f t="shared" si="1"/>
        <v>0</v>
      </c>
    </row>
    <row r="36" spans="1:17" s="3" customFormat="1" ht="18" customHeight="1">
      <c r="A36" s="11" t="s">
        <v>36</v>
      </c>
      <c r="B36" s="165" t="s">
        <v>1</v>
      </c>
      <c r="C36" s="10"/>
      <c r="D36" s="10"/>
      <c r="F36" s="10">
        <v>66337512</v>
      </c>
      <c r="G36" s="10">
        <f t="shared" si="3"/>
        <v>-74952</v>
      </c>
      <c r="H36" s="296" t="s">
        <v>469</v>
      </c>
      <c r="J36" s="170"/>
      <c r="K36" s="10"/>
      <c r="L36" s="10">
        <f t="shared" si="0"/>
        <v>66262560</v>
      </c>
      <c r="N36" s="196">
        <v>36</v>
      </c>
      <c r="P36" s="10">
        <v>66262560</v>
      </c>
      <c r="Q36" s="10">
        <f t="shared" si="1"/>
        <v>0</v>
      </c>
    </row>
    <row r="37" spans="1:17" s="3" customFormat="1" ht="18" customHeight="1">
      <c r="A37" s="11" t="s">
        <v>104</v>
      </c>
      <c r="B37" s="165" t="s">
        <v>4</v>
      </c>
      <c r="C37" s="10"/>
      <c r="D37" s="10"/>
      <c r="F37" s="10">
        <v>745368255</v>
      </c>
      <c r="G37" s="10">
        <f t="shared" si="3"/>
        <v>41760662</v>
      </c>
      <c r="H37" s="297"/>
      <c r="J37" s="170"/>
      <c r="K37" s="10"/>
      <c r="L37" s="10">
        <f t="shared" si="0"/>
        <v>787128917</v>
      </c>
      <c r="N37" s="196">
        <v>37</v>
      </c>
      <c r="P37" s="10">
        <v>787128917</v>
      </c>
      <c r="Q37" s="10">
        <f t="shared" si="1"/>
        <v>0</v>
      </c>
    </row>
    <row r="38" spans="1:17" s="3" customFormat="1" ht="18" customHeight="1">
      <c r="A38" s="11" t="s">
        <v>5</v>
      </c>
      <c r="B38" s="165" t="s">
        <v>4</v>
      </c>
      <c r="C38" s="10"/>
      <c r="D38" s="10"/>
      <c r="F38" s="10">
        <v>546374339</v>
      </c>
      <c r="G38" s="10">
        <f t="shared" si="3"/>
        <v>-15905767</v>
      </c>
      <c r="H38" s="67" t="s">
        <v>252</v>
      </c>
      <c r="J38" s="170"/>
      <c r="K38" s="10"/>
      <c r="L38" s="10">
        <f t="shared" si="0"/>
        <v>530468572</v>
      </c>
      <c r="N38" s="196">
        <v>38</v>
      </c>
      <c r="P38" s="10">
        <v>530468572</v>
      </c>
      <c r="Q38" s="10">
        <f t="shared" si="1"/>
        <v>0</v>
      </c>
    </row>
    <row r="39" spans="1:17" s="3" customFormat="1" ht="18" customHeight="1">
      <c r="A39" s="11" t="s">
        <v>21</v>
      </c>
      <c r="B39" s="165" t="s">
        <v>4</v>
      </c>
      <c r="C39" s="10"/>
      <c r="D39" s="10"/>
      <c r="F39" s="10">
        <v>12171497</v>
      </c>
      <c r="G39" s="10">
        <f t="shared" si="3"/>
        <v>6882437</v>
      </c>
      <c r="H39" s="68" t="s">
        <v>122</v>
      </c>
      <c r="J39" s="170"/>
      <c r="K39" s="10"/>
      <c r="L39" s="10">
        <f t="shared" si="0"/>
        <v>19053934</v>
      </c>
      <c r="N39" s="196">
        <v>39</v>
      </c>
      <c r="P39" s="10">
        <v>19053934</v>
      </c>
      <c r="Q39" s="10">
        <f t="shared" si="1"/>
        <v>0</v>
      </c>
    </row>
    <row r="40" spans="1:17" s="3" customFormat="1" ht="18" customHeight="1">
      <c r="A40" s="11" t="s">
        <v>6</v>
      </c>
      <c r="B40" s="165" t="s">
        <v>4</v>
      </c>
      <c r="C40" s="10"/>
      <c r="D40" s="10"/>
      <c r="F40" s="10">
        <v>8675516</v>
      </c>
      <c r="G40" s="10">
        <f t="shared" si="3"/>
        <v>26370103</v>
      </c>
      <c r="H40" s="67" t="s">
        <v>463</v>
      </c>
      <c r="J40" s="170"/>
      <c r="K40" s="10"/>
      <c r="L40" s="10">
        <f t="shared" si="0"/>
        <v>35045619</v>
      </c>
      <c r="N40" s="196">
        <v>40</v>
      </c>
      <c r="P40" s="10">
        <v>35045619</v>
      </c>
      <c r="Q40" s="10">
        <f t="shared" si="1"/>
        <v>0</v>
      </c>
    </row>
    <row r="41" spans="1:17" s="3" customFormat="1" ht="18" customHeight="1">
      <c r="A41" s="11" t="s">
        <v>99</v>
      </c>
      <c r="B41" s="165" t="s">
        <v>7</v>
      </c>
      <c r="C41" s="10"/>
      <c r="D41" s="10"/>
      <c r="F41" s="10">
        <v>-7911002</v>
      </c>
      <c r="G41" s="10">
        <f t="shared" si="3"/>
        <v>-191733</v>
      </c>
      <c r="H41" s="67" t="s">
        <v>464</v>
      </c>
      <c r="J41" s="170"/>
      <c r="K41" s="10"/>
      <c r="L41" s="10">
        <f t="shared" si="0"/>
        <v>-8102735</v>
      </c>
      <c r="N41" s="196">
        <v>41</v>
      </c>
      <c r="P41" s="10">
        <v>-8102735</v>
      </c>
      <c r="Q41" s="10">
        <f t="shared" si="1"/>
        <v>0</v>
      </c>
    </row>
    <row r="42" spans="1:17" s="3" customFormat="1" ht="18" customHeight="1">
      <c r="A42" s="11" t="s">
        <v>100</v>
      </c>
      <c r="B42" s="165" t="s">
        <v>8</v>
      </c>
      <c r="C42" s="10"/>
      <c r="D42" s="10"/>
      <c r="F42" s="10">
        <v>-365498949</v>
      </c>
      <c r="G42" s="10">
        <f t="shared" si="3"/>
        <v>7938204</v>
      </c>
      <c r="H42" s="67" t="s">
        <v>465</v>
      </c>
      <c r="J42" s="170"/>
      <c r="K42" s="10"/>
      <c r="L42" s="10">
        <f t="shared" si="0"/>
        <v>-357560745</v>
      </c>
      <c r="N42" s="196">
        <v>42</v>
      </c>
      <c r="P42" s="10">
        <v>-357560745</v>
      </c>
      <c r="Q42" s="10">
        <f t="shared" si="1"/>
        <v>0</v>
      </c>
    </row>
    <row r="43" spans="1:17" s="3" customFormat="1" ht="18" customHeight="1">
      <c r="A43" s="11" t="s">
        <v>101</v>
      </c>
      <c r="B43" s="165" t="s">
        <v>7</v>
      </c>
      <c r="C43" s="10"/>
      <c r="D43" s="10"/>
      <c r="F43" s="10">
        <v>-867650</v>
      </c>
      <c r="G43" s="10">
        <f t="shared" si="3"/>
        <v>-306887</v>
      </c>
      <c r="H43" s="67" t="s">
        <v>459</v>
      </c>
      <c r="J43" s="170"/>
      <c r="K43" s="10"/>
      <c r="L43" s="10">
        <f t="shared" si="0"/>
        <v>-1174537</v>
      </c>
      <c r="N43" s="196">
        <v>43</v>
      </c>
      <c r="P43" s="10">
        <v>-1174537</v>
      </c>
      <c r="Q43" s="10">
        <f t="shared" si="1"/>
        <v>0</v>
      </c>
    </row>
    <row r="44" spans="1:17" s="3" customFormat="1" ht="18" customHeight="1">
      <c r="A44" s="11" t="s">
        <v>102</v>
      </c>
      <c r="B44" s="165" t="s">
        <v>8</v>
      </c>
      <c r="C44" s="10"/>
      <c r="D44" s="10"/>
      <c r="F44" s="10">
        <v>-20563395</v>
      </c>
      <c r="G44" s="10">
        <f t="shared" si="3"/>
        <v>707076</v>
      </c>
      <c r="H44" s="67" t="s">
        <v>467</v>
      </c>
      <c r="J44" s="170"/>
      <c r="K44" s="10"/>
      <c r="L44" s="10">
        <f t="shared" si="0"/>
        <v>-19856319</v>
      </c>
      <c r="N44" s="196">
        <v>44</v>
      </c>
      <c r="P44" s="10">
        <v>-19856319</v>
      </c>
      <c r="Q44" s="10">
        <f t="shared" si="1"/>
        <v>0</v>
      </c>
    </row>
    <row r="45" spans="1:17" s="3" customFormat="1" ht="18" customHeight="1">
      <c r="A45" s="11" t="s">
        <v>103</v>
      </c>
      <c r="B45" s="165" t="s">
        <v>8</v>
      </c>
      <c r="C45" s="10"/>
      <c r="D45" s="10"/>
      <c r="F45" s="10">
        <v>-74985093</v>
      </c>
      <c r="G45" s="10">
        <f t="shared" si="3"/>
        <v>997944</v>
      </c>
      <c r="H45" s="67" t="s">
        <v>460</v>
      </c>
      <c r="J45" s="170"/>
      <c r="K45" s="10"/>
      <c r="L45" s="10">
        <f t="shared" si="0"/>
        <v>-73987149</v>
      </c>
      <c r="N45" s="196">
        <v>45</v>
      </c>
      <c r="P45" s="10">
        <v>-73987149</v>
      </c>
      <c r="Q45" s="10">
        <f t="shared" si="1"/>
        <v>0</v>
      </c>
    </row>
    <row r="46" spans="1:17" s="3" customFormat="1" ht="18" customHeight="1">
      <c r="A46" s="74" t="s">
        <v>141</v>
      </c>
      <c r="B46" s="165"/>
      <c r="C46" s="10"/>
      <c r="D46" s="10"/>
      <c r="F46" s="10"/>
      <c r="G46" s="10"/>
      <c r="H46" s="67" t="s">
        <v>461</v>
      </c>
      <c r="J46" s="170"/>
      <c r="K46" s="10"/>
      <c r="L46" s="10"/>
      <c r="N46" s="150">
        <v>46</v>
      </c>
      <c r="P46" s="10"/>
      <c r="Q46" s="10">
        <f t="shared" si="1"/>
        <v>0</v>
      </c>
    </row>
    <row r="47" spans="1:17" s="3" customFormat="1" ht="18" customHeight="1">
      <c r="A47" s="19" t="s">
        <v>239</v>
      </c>
      <c r="B47" s="167" t="s">
        <v>9</v>
      </c>
      <c r="C47" s="12"/>
      <c r="D47" s="12"/>
      <c r="F47" s="12">
        <v>-907751508</v>
      </c>
      <c r="G47" s="12"/>
      <c r="H47" s="275" t="s">
        <v>462</v>
      </c>
      <c r="J47" s="12">
        <f>-SUM(J6:J26)</f>
        <v>-79072184</v>
      </c>
      <c r="K47" s="12"/>
      <c r="L47" s="12">
        <f t="shared" si="0"/>
        <v>-986823692</v>
      </c>
      <c r="N47" s="197">
        <v>47</v>
      </c>
      <c r="P47" s="12">
        <v>-986823692</v>
      </c>
      <c r="Q47" s="12">
        <f t="shared" si="1"/>
        <v>0</v>
      </c>
    </row>
    <row r="48" spans="1:17" s="3" customFormat="1" ht="18" customHeight="1">
      <c r="A48" s="227" t="s">
        <v>356</v>
      </c>
      <c r="B48" s="267" t="s">
        <v>442</v>
      </c>
      <c r="C48" s="12"/>
      <c r="D48" s="12"/>
      <c r="F48" s="12">
        <f t="shared" ref="F48:L48" si="4">ROUND(SUM(F27:F47),0)</f>
        <v>0</v>
      </c>
      <c r="G48" s="12">
        <f>ROUND(SUM(G27:G47),0)</f>
        <v>0</v>
      </c>
      <c r="H48" s="12">
        <f t="shared" si="4"/>
        <v>0</v>
      </c>
      <c r="J48" s="12">
        <f t="shared" si="4"/>
        <v>0</v>
      </c>
      <c r="K48" s="12">
        <f t="shared" si="4"/>
        <v>0</v>
      </c>
      <c r="L48" s="12">
        <f t="shared" si="4"/>
        <v>0</v>
      </c>
      <c r="N48" s="192">
        <v>48</v>
      </c>
      <c r="P48" s="12">
        <f>ROUND(SUM(P27:P47),0)</f>
        <v>0</v>
      </c>
      <c r="Q48" s="12">
        <f>ROUND(SUM(Q27:Q47),0)</f>
        <v>0</v>
      </c>
    </row>
    <row r="49" spans="1:23" s="7" customFormat="1" ht="18" customHeight="1">
      <c r="A49" s="2" t="s">
        <v>0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14"/>
      <c r="O49" s="3"/>
      <c r="P49" s="3"/>
      <c r="Q49" s="3"/>
      <c r="R49" s="3"/>
      <c r="S49" s="3"/>
      <c r="T49" s="1"/>
      <c r="U49" s="1"/>
      <c r="V49" s="1"/>
      <c r="W49" s="1"/>
    </row>
  </sheetData>
  <mergeCells count="6">
    <mergeCell ref="H36:H37"/>
    <mergeCell ref="A3:A4"/>
    <mergeCell ref="L6:L7"/>
    <mergeCell ref="C6:C25"/>
    <mergeCell ref="G6:G25"/>
    <mergeCell ref="K6:K25"/>
  </mergeCells>
  <conditionalFormatting sqref="C1:Q1048576">
    <cfRule type="cellIs" dxfId="18" priority="19" operator="equal">
      <formula>0</formula>
    </cfRule>
    <cfRule type="cellIs" dxfId="17" priority="20" operator="lessThan">
      <formula>0</formula>
    </cfRule>
  </conditionalFormatting>
  <printOptions horizontalCentered="1"/>
  <pageMargins left="0.25" right="0.25" top="0.25" bottom="0.25" header="0.3" footer="0.3"/>
  <pageSetup scale="71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BCA73-A1D2-3947-BB1D-787EC2405DF7}">
  <dimension ref="A1:W49"/>
  <sheetViews>
    <sheetView zoomScaleNormal="100" workbookViewId="0">
      <pane ySplit="5" topLeftCell="A6" activePane="bottomLeft" state="frozen"/>
      <selection pane="bottomLeft"/>
    </sheetView>
  </sheetViews>
  <sheetFormatPr baseColWidth="10" defaultColWidth="14" defaultRowHeight="18" customHeight="1"/>
  <cols>
    <col min="1" max="1" width="55.83203125" style="2" customWidth="1"/>
    <col min="2" max="2" width="5.83203125" style="7" customWidth="1"/>
    <col min="3" max="3" width="12.5" style="3" bestFit="1" customWidth="1"/>
    <col min="4" max="4" width="13.6640625" style="3" bestFit="1" customWidth="1"/>
    <col min="5" max="5" width="3" style="3" customWidth="1"/>
    <col min="6" max="8" width="12.5" style="3" customWidth="1"/>
    <col min="9" max="9" width="3" style="3" customWidth="1"/>
    <col min="10" max="10" width="13.5" style="3" bestFit="1" customWidth="1"/>
    <col min="11" max="11" width="13.5" style="3" customWidth="1"/>
    <col min="12" max="12" width="14.6640625" style="3" customWidth="1"/>
    <col min="13" max="13" width="1.1640625" style="3" customWidth="1"/>
    <col min="14" max="14" width="3.1640625" style="14" bestFit="1" customWidth="1"/>
    <col min="15" max="15" width="1.6640625" style="3" bestFit="1" customWidth="1"/>
    <col min="16" max="17" width="14" style="3" customWidth="1"/>
    <col min="18" max="19" width="14" style="3"/>
    <col min="20" max="16384" width="14" style="1"/>
  </cols>
  <sheetData>
    <row r="1" spans="1:23" ht="17" customHeight="1">
      <c r="A1" s="2" t="s">
        <v>37</v>
      </c>
      <c r="B1" s="15" t="s">
        <v>44</v>
      </c>
      <c r="C1" s="15" t="s">
        <v>49</v>
      </c>
      <c r="D1" s="50" t="s">
        <v>45</v>
      </c>
      <c r="F1" s="50" t="s">
        <v>47</v>
      </c>
      <c r="G1" s="51" t="s">
        <v>48</v>
      </c>
      <c r="H1" s="51" t="s">
        <v>51</v>
      </c>
      <c r="J1" s="50" t="s">
        <v>95</v>
      </c>
      <c r="K1" s="50" t="s">
        <v>119</v>
      </c>
      <c r="L1" s="50" t="s">
        <v>111</v>
      </c>
      <c r="N1" s="192">
        <v>1</v>
      </c>
      <c r="O1" s="3" t="s">
        <v>0</v>
      </c>
    </row>
    <row r="2" spans="1:23" s="3" customFormat="1" ht="17" customHeight="1">
      <c r="A2" s="2" t="s">
        <v>50</v>
      </c>
      <c r="B2" s="16" t="s">
        <v>0</v>
      </c>
      <c r="C2" s="4" t="s">
        <v>0</v>
      </c>
      <c r="D2" s="4" t="s">
        <v>0</v>
      </c>
      <c r="F2" s="53" t="s">
        <v>38</v>
      </c>
      <c r="G2" s="4" t="s">
        <v>117</v>
      </c>
      <c r="H2" s="4" t="s">
        <v>55</v>
      </c>
      <c r="J2" s="4" t="s">
        <v>0</v>
      </c>
      <c r="K2" s="4" t="s">
        <v>13</v>
      </c>
      <c r="L2" s="53" t="s">
        <v>38</v>
      </c>
      <c r="N2" s="154" t="s">
        <v>41</v>
      </c>
      <c r="T2" s="1"/>
      <c r="U2" s="1"/>
      <c r="V2" s="1"/>
      <c r="W2" s="1"/>
    </row>
    <row r="3" spans="1:23" s="3" customFormat="1" ht="17" customHeight="1">
      <c r="A3" s="298" t="s">
        <v>257</v>
      </c>
      <c r="B3" s="49" t="s">
        <v>0</v>
      </c>
      <c r="C3" s="5" t="s">
        <v>0</v>
      </c>
      <c r="D3" s="5" t="s">
        <v>0</v>
      </c>
      <c r="F3" s="54" t="s">
        <v>10</v>
      </c>
      <c r="G3" s="5" t="s">
        <v>112</v>
      </c>
      <c r="H3" s="5" t="s">
        <v>110</v>
      </c>
      <c r="J3" s="5" t="s">
        <v>13</v>
      </c>
      <c r="K3" s="5" t="s">
        <v>121</v>
      </c>
      <c r="L3" s="54" t="s">
        <v>13</v>
      </c>
      <c r="N3" s="154" t="s">
        <v>42</v>
      </c>
      <c r="T3" s="1"/>
      <c r="U3" s="1"/>
      <c r="V3" s="1"/>
      <c r="W3" s="1"/>
    </row>
    <row r="4" spans="1:23" s="3" customFormat="1" ht="17" customHeight="1">
      <c r="A4" s="281"/>
      <c r="B4" s="17" t="s">
        <v>0</v>
      </c>
      <c r="C4" s="52" t="s">
        <v>292</v>
      </c>
      <c r="D4" s="5" t="s">
        <v>292</v>
      </c>
      <c r="F4" s="54" t="s">
        <v>11</v>
      </c>
      <c r="G4" s="52" t="s">
        <v>118</v>
      </c>
      <c r="H4" s="5" t="s">
        <v>10</v>
      </c>
      <c r="J4" s="5" t="s">
        <v>39</v>
      </c>
      <c r="K4" s="5" t="s">
        <v>120</v>
      </c>
      <c r="L4" s="54" t="s">
        <v>11</v>
      </c>
      <c r="N4" s="154" t="s">
        <v>43</v>
      </c>
      <c r="Q4" s="3">
        <f>COUNTIF(Q27:Q48,0)-22</f>
        <v>0</v>
      </c>
      <c r="T4" s="1"/>
      <c r="U4" s="1"/>
      <c r="V4" s="1"/>
      <c r="W4" s="1"/>
    </row>
    <row r="5" spans="1:23" s="3" customFormat="1" ht="17" customHeight="1" thickBot="1">
      <c r="A5" s="48" t="s">
        <v>283</v>
      </c>
      <c r="B5" s="20" t="s">
        <v>282</v>
      </c>
      <c r="C5" s="5" t="s">
        <v>293</v>
      </c>
      <c r="D5" s="5" t="s">
        <v>293</v>
      </c>
      <c r="F5" s="54" t="s">
        <v>12</v>
      </c>
      <c r="G5" s="5" t="s">
        <v>15</v>
      </c>
      <c r="H5" s="6" t="s">
        <v>15</v>
      </c>
      <c r="J5" s="52" t="s">
        <v>40</v>
      </c>
      <c r="K5" s="5" t="s">
        <v>15</v>
      </c>
      <c r="L5" s="54" t="s">
        <v>12</v>
      </c>
      <c r="N5" s="193">
        <v>5</v>
      </c>
      <c r="Q5" s="3">
        <f>SUM(Q27:Q48)</f>
        <v>0</v>
      </c>
      <c r="T5" s="1"/>
      <c r="U5" s="1"/>
      <c r="V5" s="1"/>
      <c r="W5" s="1"/>
    </row>
    <row r="6" spans="1:23" s="3" customFormat="1" ht="18" customHeight="1" thickTop="1">
      <c r="A6" s="55" t="s">
        <v>23</v>
      </c>
      <c r="B6" s="59" t="s">
        <v>20</v>
      </c>
      <c r="C6" s="299" t="str">
        <f ca="1">"©"&amp;RIGHT("0"&amp;MONTH(NOW()),2)&amp;"/"&amp;RIGHT("0"&amp;DAY(NOW()),2)&amp;"/"&amp;YEAR(NOW())&amp;" LAWRENCE GERARD BRUNN (LGB), CPA (PA), MBA"</f>
        <v>©10/07/2024 LAWRENCE GERARD BRUNN (LGB), CPA (PA), MBA</v>
      </c>
      <c r="D6" s="291" t="s">
        <v>243</v>
      </c>
      <c r="F6" s="47"/>
      <c r="G6" s="287" t="s">
        <v>302</v>
      </c>
      <c r="H6" s="185"/>
      <c r="J6" s="9">
        <v>1325392455</v>
      </c>
      <c r="K6" s="289" t="s">
        <v>303</v>
      </c>
      <c r="L6" s="282" t="s">
        <v>439</v>
      </c>
      <c r="N6" s="194">
        <v>6</v>
      </c>
      <c r="T6" s="1"/>
      <c r="U6" s="1"/>
      <c r="V6" s="1"/>
      <c r="W6" s="1"/>
    </row>
    <row r="7" spans="1:23" s="3" customFormat="1" ht="18" customHeight="1">
      <c r="A7" s="56" t="s">
        <v>25</v>
      </c>
      <c r="B7" s="60" t="s">
        <v>19</v>
      </c>
      <c r="C7" s="300"/>
      <c r="D7" s="292"/>
      <c r="F7" s="180" t="s">
        <v>270</v>
      </c>
      <c r="G7" s="288"/>
      <c r="H7" s="183"/>
      <c r="J7" s="10">
        <v>-609752445</v>
      </c>
      <c r="K7" s="290"/>
      <c r="L7" s="283"/>
      <c r="N7" s="194">
        <v>7</v>
      </c>
      <c r="T7" s="1"/>
      <c r="U7" s="1"/>
      <c r="V7" s="1"/>
      <c r="W7" s="1"/>
    </row>
    <row r="8" spans="1:23" s="3" customFormat="1" ht="18" customHeight="1">
      <c r="A8" s="11" t="s">
        <v>26</v>
      </c>
      <c r="B8" s="60" t="s">
        <v>19</v>
      </c>
      <c r="C8" s="300"/>
      <c r="D8" s="292"/>
      <c r="F8" s="176" t="s">
        <v>281</v>
      </c>
      <c r="G8" s="288"/>
      <c r="H8" s="183"/>
      <c r="J8" s="10">
        <v>-303717624</v>
      </c>
      <c r="K8" s="290"/>
      <c r="L8" s="67" t="s">
        <v>127</v>
      </c>
      <c r="N8" s="194">
        <v>8</v>
      </c>
      <c r="T8" s="1"/>
      <c r="U8" s="1"/>
      <c r="V8" s="1"/>
      <c r="W8" s="1"/>
    </row>
    <row r="9" spans="1:23" s="3" customFormat="1" ht="18" customHeight="1">
      <c r="A9" s="11" t="s">
        <v>27</v>
      </c>
      <c r="B9" s="60" t="s">
        <v>19</v>
      </c>
      <c r="C9" s="300"/>
      <c r="D9" s="292"/>
      <c r="F9" s="176" t="s">
        <v>267</v>
      </c>
      <c r="G9" s="288"/>
      <c r="H9" s="184" t="s">
        <v>245</v>
      </c>
      <c r="J9" s="10">
        <v>-124695710</v>
      </c>
      <c r="K9" s="290"/>
      <c r="L9" s="67" t="s">
        <v>129</v>
      </c>
      <c r="N9" s="194">
        <v>9</v>
      </c>
      <c r="R9" s="21"/>
      <c r="T9" s="1"/>
      <c r="U9" s="1"/>
      <c r="V9" s="1"/>
      <c r="W9" s="1"/>
    </row>
    <row r="10" spans="1:23" s="3" customFormat="1" ht="18" customHeight="1">
      <c r="A10" s="11" t="s">
        <v>28</v>
      </c>
      <c r="B10" s="60" t="s">
        <v>19</v>
      </c>
      <c r="C10" s="300"/>
      <c r="D10" s="292"/>
      <c r="F10" s="176" t="s">
        <v>278</v>
      </c>
      <c r="G10" s="288"/>
      <c r="H10" s="184" t="s">
        <v>246</v>
      </c>
      <c r="J10" s="10">
        <v>-26288664</v>
      </c>
      <c r="K10" s="290"/>
      <c r="L10" s="67" t="s">
        <v>130</v>
      </c>
      <c r="N10" s="194">
        <v>10</v>
      </c>
      <c r="R10" s="21"/>
      <c r="T10" s="1"/>
      <c r="U10" s="1"/>
      <c r="V10" s="1"/>
      <c r="W10" s="1"/>
    </row>
    <row r="11" spans="1:23" s="3" customFormat="1" ht="18" customHeight="1">
      <c r="A11" s="11" t="s">
        <v>29</v>
      </c>
      <c r="B11" s="60" t="s">
        <v>19</v>
      </c>
      <c r="C11" s="300"/>
      <c r="D11" s="292"/>
      <c r="E11" s="8"/>
      <c r="F11" s="176" t="s">
        <v>271</v>
      </c>
      <c r="G11" s="288"/>
      <c r="H11" s="183"/>
      <c r="I11" s="8"/>
      <c r="J11" s="10">
        <v>-30734031</v>
      </c>
      <c r="K11" s="290"/>
      <c r="L11" s="67" t="s">
        <v>131</v>
      </c>
      <c r="M11" s="8"/>
      <c r="N11" s="194">
        <v>11</v>
      </c>
      <c r="O11" s="8"/>
      <c r="R11" s="21"/>
      <c r="T11" s="1"/>
      <c r="U11" s="1"/>
      <c r="V11" s="1"/>
      <c r="W11" s="1"/>
    </row>
    <row r="12" spans="1:23" s="3" customFormat="1" ht="18" customHeight="1">
      <c r="A12" s="11" t="s">
        <v>34</v>
      </c>
      <c r="B12" s="60" t="s">
        <v>19</v>
      </c>
      <c r="C12" s="300"/>
      <c r="D12" s="292"/>
      <c r="E12" s="8"/>
      <c r="F12" s="176" t="s">
        <v>273</v>
      </c>
      <c r="G12" s="288"/>
      <c r="H12" s="183"/>
      <c r="I12" s="8"/>
      <c r="J12" s="10">
        <v>-64277637</v>
      </c>
      <c r="K12" s="290"/>
      <c r="L12" s="67" t="s">
        <v>132</v>
      </c>
      <c r="M12" s="8"/>
      <c r="N12" s="194">
        <v>12</v>
      </c>
      <c r="O12" s="8"/>
      <c r="T12" s="1"/>
      <c r="U12" s="1"/>
      <c r="V12" s="1"/>
      <c r="W12" s="1"/>
    </row>
    <row r="13" spans="1:23" s="3" customFormat="1" ht="18" customHeight="1">
      <c r="A13" s="11" t="s">
        <v>30</v>
      </c>
      <c r="B13" s="60" t="s">
        <v>19</v>
      </c>
      <c r="C13" s="300"/>
      <c r="D13" s="292"/>
      <c r="F13" s="177" t="s">
        <v>279</v>
      </c>
      <c r="G13" s="288"/>
      <c r="H13" s="183"/>
      <c r="J13" s="10">
        <v>-37735070</v>
      </c>
      <c r="K13" s="290"/>
      <c r="L13" s="70" t="s">
        <v>241</v>
      </c>
      <c r="N13" s="194">
        <v>13</v>
      </c>
      <c r="T13" s="1"/>
      <c r="U13" s="1"/>
      <c r="V13" s="1"/>
      <c r="W13" s="1"/>
    </row>
    <row r="14" spans="1:23" s="3" customFormat="1" ht="18" customHeight="1">
      <c r="A14" s="11" t="s">
        <v>35</v>
      </c>
      <c r="B14" s="60" t="s">
        <v>19</v>
      </c>
      <c r="C14" s="300"/>
      <c r="D14" s="292"/>
      <c r="F14" s="13"/>
      <c r="G14" s="288"/>
      <c r="H14" s="184" t="s">
        <v>247</v>
      </c>
      <c r="J14" s="10">
        <v>-12851412</v>
      </c>
      <c r="K14" s="290"/>
      <c r="L14" s="67"/>
      <c r="N14" s="194">
        <v>14</v>
      </c>
      <c r="T14" s="1"/>
      <c r="U14" s="1"/>
      <c r="V14" s="1"/>
      <c r="W14" s="1"/>
    </row>
    <row r="15" spans="1:23" s="3" customFormat="1" ht="18" customHeight="1">
      <c r="A15" s="11" t="s">
        <v>31</v>
      </c>
      <c r="B15" s="60" t="s">
        <v>19</v>
      </c>
      <c r="C15" s="300"/>
      <c r="D15" s="292"/>
      <c r="F15" s="203" t="s">
        <v>287</v>
      </c>
      <c r="G15" s="288"/>
      <c r="H15" s="184" t="s">
        <v>248</v>
      </c>
      <c r="J15" s="10">
        <v>-101770767</v>
      </c>
      <c r="K15" s="290"/>
      <c r="L15" s="67"/>
      <c r="N15" s="194">
        <v>15</v>
      </c>
      <c r="T15" s="1"/>
      <c r="U15" s="1"/>
      <c r="V15" s="1"/>
      <c r="W15" s="1"/>
    </row>
    <row r="16" spans="1:23" s="3" customFormat="1" ht="18" customHeight="1">
      <c r="A16" s="11" t="s">
        <v>32</v>
      </c>
      <c r="B16" s="60" t="s">
        <v>17</v>
      </c>
      <c r="C16" s="300"/>
      <c r="D16" s="292"/>
      <c r="F16" s="204" t="s">
        <v>290</v>
      </c>
      <c r="G16" s="288"/>
      <c r="H16" s="184" t="s">
        <v>249</v>
      </c>
      <c r="J16" s="10">
        <v>45645609</v>
      </c>
      <c r="K16" s="290"/>
      <c r="L16" s="67"/>
      <c r="N16" s="194">
        <v>16</v>
      </c>
      <c r="T16" s="1"/>
      <c r="U16" s="1"/>
      <c r="V16" s="1"/>
      <c r="W16" s="1"/>
    </row>
    <row r="17" spans="1:23" s="3" customFormat="1" ht="18" customHeight="1">
      <c r="A17" s="11" t="s">
        <v>16</v>
      </c>
      <c r="B17" s="60" t="s">
        <v>17</v>
      </c>
      <c r="C17" s="300"/>
      <c r="D17" s="292"/>
      <c r="F17" s="176" t="s">
        <v>291</v>
      </c>
      <c r="G17" s="288"/>
      <c r="H17" s="184" t="s">
        <v>250</v>
      </c>
      <c r="J17" s="10">
        <v>11327598</v>
      </c>
      <c r="K17" s="290"/>
      <c r="L17" s="67"/>
      <c r="N17" s="194">
        <v>17</v>
      </c>
      <c r="T17" s="1"/>
      <c r="U17" s="1"/>
      <c r="V17" s="1"/>
      <c r="W17" s="1"/>
    </row>
    <row r="18" spans="1:23" s="3" customFormat="1" ht="18" customHeight="1">
      <c r="A18" s="11" t="s">
        <v>33</v>
      </c>
      <c r="B18" s="60" t="s">
        <v>17</v>
      </c>
      <c r="C18" s="300"/>
      <c r="D18" s="292"/>
      <c r="F18" s="176" t="s">
        <v>247</v>
      </c>
      <c r="G18" s="288"/>
      <c r="H18" s="184" t="s">
        <v>251</v>
      </c>
      <c r="J18" s="10">
        <v>-4173291</v>
      </c>
      <c r="K18" s="290"/>
      <c r="L18" s="67"/>
      <c r="N18" s="194">
        <v>18</v>
      </c>
      <c r="T18" s="1"/>
      <c r="U18" s="1"/>
      <c r="V18" s="1"/>
      <c r="W18" s="1"/>
    </row>
    <row r="19" spans="1:23" s="3" customFormat="1" ht="18" customHeight="1">
      <c r="A19" s="11" t="s">
        <v>52</v>
      </c>
      <c r="B19" s="60" t="s">
        <v>17</v>
      </c>
      <c r="C19" s="300"/>
      <c r="D19" s="292"/>
      <c r="F19" s="176" t="s">
        <v>122</v>
      </c>
      <c r="G19" s="288"/>
      <c r="H19" s="184" t="s">
        <v>252</v>
      </c>
      <c r="J19" s="10">
        <v>3294200</v>
      </c>
      <c r="K19" s="290"/>
      <c r="L19" s="67"/>
      <c r="N19" s="194">
        <v>19</v>
      </c>
      <c r="T19" s="1"/>
      <c r="U19" s="1"/>
      <c r="V19" s="1"/>
      <c r="W19" s="1"/>
    </row>
    <row r="20" spans="1:23" s="3" customFormat="1" ht="18" customHeight="1">
      <c r="A20" s="11" t="s">
        <v>97</v>
      </c>
      <c r="B20" s="60" t="s">
        <v>17</v>
      </c>
      <c r="C20" s="300"/>
      <c r="D20" s="292"/>
      <c r="F20" s="176" t="s">
        <v>276</v>
      </c>
      <c r="G20" s="288"/>
      <c r="H20" s="184" t="s">
        <v>253</v>
      </c>
      <c r="J20" s="10">
        <v>8564140</v>
      </c>
      <c r="K20" s="290"/>
      <c r="L20" s="67"/>
      <c r="N20" s="194">
        <v>20</v>
      </c>
      <c r="T20" s="1"/>
      <c r="U20" s="1"/>
      <c r="V20" s="1"/>
      <c r="W20" s="1"/>
    </row>
    <row r="21" spans="1:23" s="3" customFormat="1" ht="18" customHeight="1">
      <c r="A21" s="11" t="s">
        <v>52</v>
      </c>
      <c r="B21" s="60" t="s">
        <v>17</v>
      </c>
      <c r="C21" s="300"/>
      <c r="D21" s="292"/>
      <c r="F21" s="179" t="s">
        <v>289</v>
      </c>
      <c r="G21" s="288"/>
      <c r="H21" s="183"/>
      <c r="J21" s="10">
        <v>-3294200</v>
      </c>
      <c r="K21" s="290"/>
      <c r="L21" s="67"/>
      <c r="N21" s="194">
        <v>21</v>
      </c>
      <c r="T21" s="1"/>
      <c r="U21" s="1"/>
      <c r="V21" s="1"/>
      <c r="W21" s="1"/>
    </row>
    <row r="22" spans="1:23" s="3" customFormat="1" ht="18" customHeight="1">
      <c r="A22" s="11" t="s">
        <v>53</v>
      </c>
      <c r="B22" s="60" t="s">
        <v>17</v>
      </c>
      <c r="C22" s="300"/>
      <c r="D22" s="292"/>
      <c r="F22" s="176" t="s">
        <v>277</v>
      </c>
      <c r="G22" s="288"/>
      <c r="H22" s="183"/>
      <c r="J22" s="10">
        <v>-1587595</v>
      </c>
      <c r="K22" s="290"/>
      <c r="L22" s="67"/>
      <c r="N22" s="194">
        <v>22</v>
      </c>
      <c r="T22" s="1"/>
      <c r="U22" s="1"/>
      <c r="V22" s="1"/>
      <c r="W22" s="1"/>
    </row>
    <row r="23" spans="1:23" s="3" customFormat="1" ht="18" customHeight="1">
      <c r="A23" s="11" t="s">
        <v>18</v>
      </c>
      <c r="B23" s="60" t="s">
        <v>17</v>
      </c>
      <c r="C23" s="300"/>
      <c r="D23" s="292"/>
      <c r="F23" s="179" t="s">
        <v>274</v>
      </c>
      <c r="G23" s="288"/>
      <c r="H23" s="183"/>
      <c r="J23" s="10">
        <v>4165234</v>
      </c>
      <c r="K23" s="290"/>
      <c r="L23" s="67"/>
      <c r="N23" s="194">
        <v>23</v>
      </c>
      <c r="T23" s="1"/>
      <c r="U23" s="1"/>
      <c r="V23" s="1"/>
      <c r="W23" s="1"/>
    </row>
    <row r="24" spans="1:23" s="3" customFormat="1" ht="18" customHeight="1">
      <c r="A24" s="11" t="s">
        <v>96</v>
      </c>
      <c r="B24" s="60" t="s">
        <v>17</v>
      </c>
      <c r="C24" s="300"/>
      <c r="D24" s="292"/>
      <c r="F24" s="178" t="s">
        <v>280</v>
      </c>
      <c r="G24" s="288"/>
      <c r="H24" s="186" t="s">
        <v>228</v>
      </c>
      <c r="J24" s="10">
        <v>25000</v>
      </c>
      <c r="K24" s="290"/>
      <c r="L24" s="67"/>
      <c r="N24" s="194">
        <v>24</v>
      </c>
    </row>
    <row r="25" spans="1:23" s="3" customFormat="1" ht="18" customHeight="1">
      <c r="A25" s="11" t="s">
        <v>54</v>
      </c>
      <c r="B25" s="60" t="s">
        <v>17</v>
      </c>
      <c r="C25" s="300"/>
      <c r="D25" s="292"/>
      <c r="F25" s="10"/>
      <c r="G25" s="288"/>
      <c r="H25" s="187" t="s">
        <v>227</v>
      </c>
      <c r="J25" s="10">
        <v>1536394</v>
      </c>
      <c r="K25" s="290"/>
      <c r="L25" s="67"/>
      <c r="N25" s="194">
        <v>25</v>
      </c>
      <c r="P25" s="4" t="s">
        <v>91</v>
      </c>
      <c r="Q25" s="4" t="s">
        <v>93</v>
      </c>
    </row>
    <row r="26" spans="1:23" s="3" customFormat="1" ht="18" customHeight="1" thickBot="1">
      <c r="A26" s="22" t="s">
        <v>106</v>
      </c>
      <c r="B26" s="61" t="s">
        <v>22</v>
      </c>
      <c r="C26" s="162" t="s">
        <v>0</v>
      </c>
      <c r="D26" s="293"/>
      <c r="E26" s="58"/>
      <c r="F26" s="24" t="s">
        <v>0</v>
      </c>
      <c r="G26" s="24" t="s">
        <v>0</v>
      </c>
      <c r="H26" s="24">
        <f>-SUM($P29:$P32)</f>
        <v>123861183</v>
      </c>
      <c r="J26" s="24" t="s">
        <v>0</v>
      </c>
      <c r="K26" s="24">
        <f>-SUM($P29:$P32)</f>
        <v>123861183</v>
      </c>
      <c r="L26" s="24" t="s">
        <v>0</v>
      </c>
      <c r="N26" s="195">
        <v>26</v>
      </c>
      <c r="P26" s="6" t="s">
        <v>92</v>
      </c>
      <c r="Q26" s="6" t="s">
        <v>94</v>
      </c>
    </row>
    <row r="27" spans="1:23" s="3" customFormat="1" ht="18" customHeight="1" thickTop="1">
      <c r="A27" s="11" t="s">
        <v>14</v>
      </c>
      <c r="B27" s="165" t="s">
        <v>1</v>
      </c>
      <c r="C27" s="161"/>
      <c r="D27" s="294" t="s">
        <v>244</v>
      </c>
      <c r="F27" s="161">
        <f>-SUM(F29:F47)</f>
        <v>129320545</v>
      </c>
      <c r="G27" s="10">
        <f>-SUM(G29:G47)</f>
        <v>-72383925</v>
      </c>
      <c r="H27" s="10">
        <f>-H26-SUM(H29:H32)</f>
        <v>-162117001</v>
      </c>
      <c r="J27" s="10">
        <f>SUM(J6:J26)</f>
        <v>79072184</v>
      </c>
      <c r="K27" s="10">
        <f>-K28</f>
        <v>123861183</v>
      </c>
      <c r="L27" s="10">
        <f t="shared" ref="L27:L47" si="0">SUM(F27:K27)</f>
        <v>97752986</v>
      </c>
      <c r="N27" s="196">
        <v>27</v>
      </c>
      <c r="P27" s="9">
        <v>97752986</v>
      </c>
      <c r="Q27" s="9">
        <f t="shared" ref="Q27:Q47" si="1">ROUND(L27-P27,0)</f>
        <v>0</v>
      </c>
    </row>
    <row r="28" spans="1:23" s="3" customFormat="1" ht="18" customHeight="1">
      <c r="A28" s="18" t="s">
        <v>240</v>
      </c>
      <c r="B28" s="165"/>
      <c r="C28" s="161"/>
      <c r="D28" s="294"/>
      <c r="F28" s="10"/>
      <c r="G28" s="10"/>
      <c r="H28" s="10"/>
      <c r="J28" s="170"/>
      <c r="K28" s="69">
        <f>SUM($P29:$P32)</f>
        <v>-123861183</v>
      </c>
      <c r="L28" s="71"/>
      <c r="N28" s="37">
        <v>28</v>
      </c>
      <c r="P28" s="10"/>
      <c r="Q28" s="10">
        <f t="shared" si="1"/>
        <v>0</v>
      </c>
    </row>
    <row r="29" spans="1:23" s="3" customFormat="1" ht="18" customHeight="1">
      <c r="A29" s="23" t="s">
        <v>113</v>
      </c>
      <c r="B29" s="166" t="s">
        <v>1</v>
      </c>
      <c r="C29" s="163" t="s">
        <v>0</v>
      </c>
      <c r="D29" s="294"/>
      <c r="E29" s="58"/>
      <c r="F29" s="57">
        <v>126713524</v>
      </c>
      <c r="G29" s="57" t="s">
        <v>0</v>
      </c>
      <c r="H29" s="57">
        <f>P29-F29</f>
        <v>18216629</v>
      </c>
      <c r="I29" s="58"/>
      <c r="J29" s="169" t="s">
        <v>0</v>
      </c>
      <c r="K29" s="175" t="s">
        <v>311</v>
      </c>
      <c r="L29" s="57">
        <f>SUM(F29:K29)+0.000001</f>
        <v>144930153.00000101</v>
      </c>
      <c r="N29" s="196">
        <v>29</v>
      </c>
      <c r="P29" s="57">
        <v>144930153</v>
      </c>
      <c r="Q29" s="10">
        <f t="shared" si="1"/>
        <v>0</v>
      </c>
    </row>
    <row r="30" spans="1:23" s="3" customFormat="1" ht="18" customHeight="1">
      <c r="A30" s="23" t="s">
        <v>114</v>
      </c>
      <c r="B30" s="166" t="s">
        <v>7</v>
      </c>
      <c r="C30" s="163" t="s">
        <v>0</v>
      </c>
      <c r="D30" s="294"/>
      <c r="E30" s="58"/>
      <c r="F30" s="57">
        <v>-110319237</v>
      </c>
      <c r="G30" s="57" t="s">
        <v>0</v>
      </c>
      <c r="H30" s="57">
        <f>P30-F30</f>
        <v>4817903</v>
      </c>
      <c r="I30" s="58"/>
      <c r="J30" s="169" t="s">
        <v>0</v>
      </c>
      <c r="K30" s="175" t="s">
        <v>312</v>
      </c>
      <c r="L30" s="57">
        <f>SUM(F30:K30)+0.000001</f>
        <v>-105501333.999999</v>
      </c>
      <c r="N30" s="196">
        <v>30</v>
      </c>
      <c r="P30" s="57">
        <v>-105501334</v>
      </c>
      <c r="Q30" s="10">
        <f t="shared" si="1"/>
        <v>0</v>
      </c>
    </row>
    <row r="31" spans="1:23" s="3" customFormat="1" ht="18" customHeight="1">
      <c r="A31" s="23" t="s">
        <v>115</v>
      </c>
      <c r="B31" s="166" t="s">
        <v>7</v>
      </c>
      <c r="C31" s="163" t="s">
        <v>0</v>
      </c>
      <c r="D31" s="294"/>
      <c r="E31" s="58"/>
      <c r="F31" s="57">
        <v>-119583521</v>
      </c>
      <c r="G31" s="57" t="s">
        <v>0</v>
      </c>
      <c r="H31" s="57">
        <f>P31-F31</f>
        <v>-6834641</v>
      </c>
      <c r="I31" s="58"/>
      <c r="J31" s="169" t="s">
        <v>0</v>
      </c>
      <c r="K31" s="175" t="s">
        <v>309</v>
      </c>
      <c r="L31" s="57">
        <f>SUM(F31:K31)+0.000001</f>
        <v>-126418161.999999</v>
      </c>
      <c r="N31" s="196">
        <v>31</v>
      </c>
      <c r="P31" s="57">
        <v>-126418162</v>
      </c>
      <c r="Q31" s="10">
        <f t="shared" si="1"/>
        <v>0</v>
      </c>
    </row>
    <row r="32" spans="1:23" s="3" customFormat="1" ht="18" customHeight="1">
      <c r="A32" s="23" t="s">
        <v>116</v>
      </c>
      <c r="B32" s="166" t="s">
        <v>7</v>
      </c>
      <c r="C32" s="163" t="s">
        <v>0</v>
      </c>
      <c r="D32" s="294"/>
      <c r="E32" s="58"/>
      <c r="F32" s="57">
        <v>-58927767</v>
      </c>
      <c r="G32" s="57" t="s">
        <v>0</v>
      </c>
      <c r="H32" s="57">
        <f>P32-F32</f>
        <v>22055927</v>
      </c>
      <c r="I32" s="58"/>
      <c r="J32" s="169" t="s">
        <v>0</v>
      </c>
      <c r="K32" s="175" t="s">
        <v>310</v>
      </c>
      <c r="L32" s="57">
        <f>SUM(F32:K32)+0.000001</f>
        <v>-36871839.999999002</v>
      </c>
      <c r="N32" s="196">
        <v>32</v>
      </c>
      <c r="P32" s="57">
        <v>-36871840</v>
      </c>
      <c r="Q32" s="10">
        <f t="shared" si="1"/>
        <v>0</v>
      </c>
    </row>
    <row r="33" spans="1:17" s="3" customFormat="1" ht="18" customHeight="1">
      <c r="A33" s="11" t="s">
        <v>2</v>
      </c>
      <c r="B33" s="165" t="s">
        <v>1</v>
      </c>
      <c r="C33" s="161"/>
      <c r="D33" s="294"/>
      <c r="F33" s="10">
        <v>99030</v>
      </c>
      <c r="G33" s="10">
        <f>P33-F33</f>
        <v>5038424</v>
      </c>
      <c r="H33" s="10"/>
      <c r="J33" s="170"/>
      <c r="K33" s="10"/>
      <c r="L33" s="10">
        <f t="shared" si="0"/>
        <v>5137454</v>
      </c>
      <c r="N33" s="196">
        <v>33</v>
      </c>
      <c r="P33" s="10">
        <v>5137454</v>
      </c>
      <c r="Q33" s="10">
        <f t="shared" si="1"/>
        <v>0</v>
      </c>
    </row>
    <row r="34" spans="1:17" s="3" customFormat="1" ht="18" customHeight="1">
      <c r="A34" s="11" t="s">
        <v>98</v>
      </c>
      <c r="B34" s="165" t="s">
        <v>1</v>
      </c>
      <c r="C34" s="161"/>
      <c r="D34" s="294"/>
      <c r="F34" s="10">
        <v>4585787</v>
      </c>
      <c r="G34" s="10">
        <f t="shared" ref="G34:G45" si="2">P34-F34</f>
        <v>24403</v>
      </c>
      <c r="H34" s="10"/>
      <c r="J34" s="170"/>
      <c r="K34" s="10"/>
      <c r="L34" s="10">
        <f t="shared" si="0"/>
        <v>4610190</v>
      </c>
      <c r="N34" s="196">
        <v>34</v>
      </c>
      <c r="P34" s="10">
        <v>4610190</v>
      </c>
      <c r="Q34" s="10">
        <f t="shared" si="1"/>
        <v>0</v>
      </c>
    </row>
    <row r="35" spans="1:17" s="3" customFormat="1" ht="18" customHeight="1">
      <c r="A35" s="11" t="s">
        <v>3</v>
      </c>
      <c r="B35" s="165" t="s">
        <v>1</v>
      </c>
      <c r="C35" s="161"/>
      <c r="D35" s="294"/>
      <c r="F35" s="10">
        <v>26762117</v>
      </c>
      <c r="G35" s="10">
        <f t="shared" si="2"/>
        <v>-855989</v>
      </c>
      <c r="H35" s="10"/>
      <c r="J35" s="170"/>
      <c r="K35" s="10"/>
      <c r="L35" s="10">
        <f t="shared" si="0"/>
        <v>25906128</v>
      </c>
      <c r="N35" s="196">
        <v>35</v>
      </c>
      <c r="P35" s="10">
        <v>25906128</v>
      </c>
      <c r="Q35" s="10">
        <f t="shared" si="1"/>
        <v>0</v>
      </c>
    </row>
    <row r="36" spans="1:17" s="3" customFormat="1" ht="18" customHeight="1">
      <c r="A36" s="11" t="s">
        <v>36</v>
      </c>
      <c r="B36" s="165" t="s">
        <v>1</v>
      </c>
      <c r="C36" s="161"/>
      <c r="D36" s="294"/>
      <c r="F36" s="10">
        <v>66337512</v>
      </c>
      <c r="G36" s="10">
        <f t="shared" si="2"/>
        <v>-74952</v>
      </c>
      <c r="H36" s="10"/>
      <c r="J36" s="170"/>
      <c r="K36" s="10"/>
      <c r="L36" s="10">
        <f t="shared" si="0"/>
        <v>66262560</v>
      </c>
      <c r="N36" s="196">
        <v>36</v>
      </c>
      <c r="P36" s="10">
        <v>66262560</v>
      </c>
      <c r="Q36" s="10">
        <f t="shared" si="1"/>
        <v>0</v>
      </c>
    </row>
    <row r="37" spans="1:17" s="3" customFormat="1" ht="18" customHeight="1">
      <c r="A37" s="11" t="s">
        <v>104</v>
      </c>
      <c r="B37" s="165" t="s">
        <v>4</v>
      </c>
      <c r="C37" s="161"/>
      <c r="D37" s="294"/>
      <c r="F37" s="10">
        <v>745368255</v>
      </c>
      <c r="G37" s="10">
        <f t="shared" si="2"/>
        <v>41760662</v>
      </c>
      <c r="H37" s="10"/>
      <c r="J37" s="170"/>
      <c r="K37" s="10"/>
      <c r="L37" s="10">
        <f t="shared" si="0"/>
        <v>787128917</v>
      </c>
      <c r="N37" s="196">
        <v>37</v>
      </c>
      <c r="P37" s="10">
        <v>787128917</v>
      </c>
      <c r="Q37" s="10">
        <f t="shared" si="1"/>
        <v>0</v>
      </c>
    </row>
    <row r="38" spans="1:17" s="3" customFormat="1" ht="18" customHeight="1">
      <c r="A38" s="11" t="s">
        <v>5</v>
      </c>
      <c r="B38" s="165" t="s">
        <v>4</v>
      </c>
      <c r="C38" s="161"/>
      <c r="D38" s="294"/>
      <c r="F38" s="10">
        <v>546374339</v>
      </c>
      <c r="G38" s="10">
        <f t="shared" si="2"/>
        <v>-15905767</v>
      </c>
      <c r="H38" s="10"/>
      <c r="J38" s="170"/>
      <c r="K38" s="10"/>
      <c r="L38" s="10">
        <f t="shared" si="0"/>
        <v>530468572</v>
      </c>
      <c r="N38" s="196">
        <v>38</v>
      </c>
      <c r="P38" s="10">
        <v>530468572</v>
      </c>
      <c r="Q38" s="10">
        <f t="shared" si="1"/>
        <v>0</v>
      </c>
    </row>
    <row r="39" spans="1:17" s="3" customFormat="1" ht="18" customHeight="1">
      <c r="A39" s="11" t="s">
        <v>21</v>
      </c>
      <c r="B39" s="165" t="s">
        <v>4</v>
      </c>
      <c r="C39" s="161"/>
      <c r="D39" s="294"/>
      <c r="F39" s="10">
        <v>12171497</v>
      </c>
      <c r="G39" s="10">
        <f t="shared" si="2"/>
        <v>6882437</v>
      </c>
      <c r="H39" s="10"/>
      <c r="J39" s="170"/>
      <c r="K39" s="10"/>
      <c r="L39" s="10">
        <f t="shared" si="0"/>
        <v>19053934</v>
      </c>
      <c r="N39" s="196">
        <v>39</v>
      </c>
      <c r="P39" s="10">
        <v>19053934</v>
      </c>
      <c r="Q39" s="10">
        <f t="shared" si="1"/>
        <v>0</v>
      </c>
    </row>
    <row r="40" spans="1:17" s="3" customFormat="1" ht="18" customHeight="1">
      <c r="A40" s="11" t="s">
        <v>6</v>
      </c>
      <c r="B40" s="165" t="s">
        <v>4</v>
      </c>
      <c r="C40" s="161"/>
      <c r="D40" s="294"/>
      <c r="F40" s="10">
        <v>8675516</v>
      </c>
      <c r="G40" s="10">
        <f t="shared" si="2"/>
        <v>26370103</v>
      </c>
      <c r="H40" s="10"/>
      <c r="J40" s="170"/>
      <c r="K40" s="10"/>
      <c r="L40" s="10">
        <f t="shared" si="0"/>
        <v>35045619</v>
      </c>
      <c r="N40" s="196">
        <v>40</v>
      </c>
      <c r="P40" s="10">
        <v>35045619</v>
      </c>
      <c r="Q40" s="10">
        <f t="shared" si="1"/>
        <v>0</v>
      </c>
    </row>
    <row r="41" spans="1:17" s="3" customFormat="1" ht="18" customHeight="1">
      <c r="A41" s="11" t="s">
        <v>99</v>
      </c>
      <c r="B41" s="165" t="s">
        <v>7</v>
      </c>
      <c r="C41" s="161"/>
      <c r="D41" s="294"/>
      <c r="F41" s="10">
        <v>-7911002</v>
      </c>
      <c r="G41" s="10">
        <f t="shared" si="2"/>
        <v>-191733</v>
      </c>
      <c r="H41" s="10"/>
      <c r="J41" s="170"/>
      <c r="K41" s="10"/>
      <c r="L41" s="10">
        <f t="shared" si="0"/>
        <v>-8102735</v>
      </c>
      <c r="N41" s="196">
        <v>41</v>
      </c>
      <c r="P41" s="10">
        <v>-8102735</v>
      </c>
      <c r="Q41" s="10">
        <f t="shared" si="1"/>
        <v>0</v>
      </c>
    </row>
    <row r="42" spans="1:17" s="3" customFormat="1" ht="18" customHeight="1">
      <c r="A42" s="11" t="s">
        <v>100</v>
      </c>
      <c r="B42" s="165" t="s">
        <v>8</v>
      </c>
      <c r="C42" s="161"/>
      <c r="D42" s="294"/>
      <c r="F42" s="10">
        <v>-365498949</v>
      </c>
      <c r="G42" s="10">
        <f t="shared" si="2"/>
        <v>7938204</v>
      </c>
      <c r="H42" s="10"/>
      <c r="J42" s="170"/>
      <c r="K42" s="10"/>
      <c r="L42" s="10">
        <f t="shared" si="0"/>
        <v>-357560745</v>
      </c>
      <c r="N42" s="196">
        <v>42</v>
      </c>
      <c r="P42" s="10">
        <v>-357560745</v>
      </c>
      <c r="Q42" s="10">
        <f t="shared" si="1"/>
        <v>0</v>
      </c>
    </row>
    <row r="43" spans="1:17" s="3" customFormat="1" ht="18" customHeight="1">
      <c r="A43" s="11" t="s">
        <v>101</v>
      </c>
      <c r="B43" s="165" t="s">
        <v>7</v>
      </c>
      <c r="C43" s="161"/>
      <c r="D43" s="294"/>
      <c r="F43" s="10">
        <v>-867650</v>
      </c>
      <c r="G43" s="10">
        <f t="shared" si="2"/>
        <v>-306887</v>
      </c>
      <c r="H43" s="10"/>
      <c r="J43" s="170"/>
      <c r="K43" s="10"/>
      <c r="L43" s="10">
        <f t="shared" si="0"/>
        <v>-1174537</v>
      </c>
      <c r="N43" s="196">
        <v>43</v>
      </c>
      <c r="P43" s="10">
        <v>-1174537</v>
      </c>
      <c r="Q43" s="10">
        <f t="shared" si="1"/>
        <v>0</v>
      </c>
    </row>
    <row r="44" spans="1:17" s="3" customFormat="1" ht="18" customHeight="1">
      <c r="A44" s="11" t="s">
        <v>102</v>
      </c>
      <c r="B44" s="165" t="s">
        <v>8</v>
      </c>
      <c r="C44" s="161"/>
      <c r="D44" s="294"/>
      <c r="F44" s="10">
        <v>-20563395</v>
      </c>
      <c r="G44" s="10">
        <f t="shared" si="2"/>
        <v>707076</v>
      </c>
      <c r="H44" s="10"/>
      <c r="J44" s="170"/>
      <c r="K44" s="10"/>
      <c r="L44" s="10">
        <f t="shared" si="0"/>
        <v>-19856319</v>
      </c>
      <c r="N44" s="196">
        <v>44</v>
      </c>
      <c r="P44" s="10">
        <v>-19856319</v>
      </c>
      <c r="Q44" s="10">
        <f t="shared" si="1"/>
        <v>0</v>
      </c>
    </row>
    <row r="45" spans="1:17" s="3" customFormat="1" ht="18" customHeight="1">
      <c r="A45" s="11" t="s">
        <v>103</v>
      </c>
      <c r="B45" s="165" t="s">
        <v>8</v>
      </c>
      <c r="C45" s="161"/>
      <c r="D45" s="294"/>
      <c r="F45" s="10">
        <v>-74985093</v>
      </c>
      <c r="G45" s="10">
        <f t="shared" si="2"/>
        <v>997944</v>
      </c>
      <c r="H45" s="10"/>
      <c r="J45" s="170"/>
      <c r="K45" s="10"/>
      <c r="L45" s="10">
        <f t="shared" si="0"/>
        <v>-73987149</v>
      </c>
      <c r="N45" s="196">
        <v>45</v>
      </c>
      <c r="P45" s="10">
        <v>-73987149</v>
      </c>
      <c r="Q45" s="10">
        <f t="shared" si="1"/>
        <v>0</v>
      </c>
    </row>
    <row r="46" spans="1:17" s="3" customFormat="1" ht="18" customHeight="1">
      <c r="A46" s="74" t="s">
        <v>141</v>
      </c>
      <c r="B46" s="165"/>
      <c r="C46" s="161"/>
      <c r="D46" s="294"/>
      <c r="F46" s="10"/>
      <c r="G46" s="10"/>
      <c r="H46" s="10"/>
      <c r="J46" s="170"/>
      <c r="K46" s="10"/>
      <c r="L46" s="10"/>
      <c r="N46" s="150">
        <v>46</v>
      </c>
      <c r="P46" s="10"/>
      <c r="Q46" s="10">
        <f t="shared" si="1"/>
        <v>0</v>
      </c>
    </row>
    <row r="47" spans="1:17" s="3" customFormat="1" ht="18" customHeight="1" thickBot="1">
      <c r="A47" s="19" t="s">
        <v>239</v>
      </c>
      <c r="B47" s="167" t="s">
        <v>9</v>
      </c>
      <c r="C47" s="164"/>
      <c r="D47" s="295"/>
      <c r="F47" s="12">
        <v>-907751508</v>
      </c>
      <c r="G47" s="12"/>
      <c r="H47" s="12"/>
      <c r="J47" s="12">
        <f>-SUM(J6:J25)</f>
        <v>-79072184</v>
      </c>
      <c r="K47" s="12"/>
      <c r="L47" s="12">
        <f t="shared" si="0"/>
        <v>-986823692</v>
      </c>
      <c r="N47" s="197">
        <v>47</v>
      </c>
      <c r="P47" s="12">
        <v>-986823692</v>
      </c>
      <c r="Q47" s="12">
        <f t="shared" si="1"/>
        <v>0</v>
      </c>
    </row>
    <row r="48" spans="1:17" s="3" customFormat="1" ht="18" customHeight="1" thickTop="1">
      <c r="A48" s="227" t="s">
        <v>356</v>
      </c>
      <c r="B48" s="267" t="s">
        <v>442</v>
      </c>
      <c r="C48" s="12"/>
      <c r="D48" s="12"/>
      <c r="F48" s="12">
        <f t="shared" ref="F48:L48" si="3">ROUND(SUM(F27:F47),0)</f>
        <v>0</v>
      </c>
      <c r="G48" s="12">
        <f>ROUND(SUM(G27:G47),0)</f>
        <v>0</v>
      </c>
      <c r="H48" s="12">
        <f>ROUND(SUM(H26:H47),0)</f>
        <v>0</v>
      </c>
      <c r="J48" s="12">
        <f t="shared" si="3"/>
        <v>0</v>
      </c>
      <c r="K48" s="12">
        <f t="shared" si="3"/>
        <v>0</v>
      </c>
      <c r="L48" s="12">
        <f t="shared" si="3"/>
        <v>0</v>
      </c>
      <c r="N48" s="192">
        <v>48</v>
      </c>
      <c r="P48" s="12">
        <f>ROUND(SUM(P27:P47),0)</f>
        <v>0</v>
      </c>
      <c r="Q48" s="12">
        <f>ROUND(SUM(Q27:Q47),0)</f>
        <v>0</v>
      </c>
    </row>
    <row r="49" spans="1:1" ht="18" customHeight="1">
      <c r="A49" s="2" t="s">
        <v>0</v>
      </c>
    </row>
  </sheetData>
  <mergeCells count="7">
    <mergeCell ref="A3:A4"/>
    <mergeCell ref="L6:L7"/>
    <mergeCell ref="D6:D26"/>
    <mergeCell ref="D27:D47"/>
    <mergeCell ref="C6:C25"/>
    <mergeCell ref="G6:G25"/>
    <mergeCell ref="K6:K25"/>
  </mergeCells>
  <conditionalFormatting sqref="C1:Q1048576">
    <cfRule type="cellIs" dxfId="16" priority="21" operator="equal">
      <formula>0</formula>
    </cfRule>
    <cfRule type="cellIs" dxfId="15" priority="22" operator="lessThan">
      <formula>0</formula>
    </cfRule>
  </conditionalFormatting>
  <printOptions horizontalCentered="1"/>
  <pageMargins left="0.25" right="0.25" top="0.25" bottom="0.25" header="0.3" footer="0.3"/>
  <pageSetup scale="71" orientation="landscape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AD971-E916-904E-870F-4C9A815B340F}">
  <dimension ref="A1:W49"/>
  <sheetViews>
    <sheetView zoomScaleNormal="100" workbookViewId="0">
      <pane ySplit="5" topLeftCell="A6" activePane="bottomLeft" state="frozen"/>
      <selection pane="bottomLeft"/>
    </sheetView>
  </sheetViews>
  <sheetFormatPr baseColWidth="10" defaultColWidth="14" defaultRowHeight="18" customHeight="1"/>
  <cols>
    <col min="1" max="1" width="55.83203125" style="2" customWidth="1"/>
    <col min="2" max="2" width="5.83203125" style="7" customWidth="1"/>
    <col min="3" max="3" width="12.5" style="3" bestFit="1" customWidth="1"/>
    <col min="4" max="4" width="13.6640625" style="3" bestFit="1" customWidth="1"/>
    <col min="5" max="5" width="3" style="3" customWidth="1"/>
    <col min="6" max="8" width="12.5" style="3" customWidth="1"/>
    <col min="9" max="9" width="3" style="3" customWidth="1"/>
    <col min="10" max="10" width="13.5" style="3" bestFit="1" customWidth="1"/>
    <col min="11" max="11" width="13.5" style="3" customWidth="1"/>
    <col min="12" max="12" width="14.6640625" style="3" customWidth="1"/>
    <col min="13" max="13" width="1.1640625" style="3" customWidth="1"/>
    <col min="14" max="14" width="3.1640625" style="14" bestFit="1" customWidth="1"/>
    <col min="15" max="15" width="1.6640625" style="3" bestFit="1" customWidth="1"/>
    <col min="16" max="17" width="14" style="3" customWidth="1"/>
    <col min="18" max="19" width="14" style="3"/>
    <col min="20" max="16384" width="14" style="1"/>
  </cols>
  <sheetData>
    <row r="1" spans="1:23" ht="17" customHeight="1">
      <c r="A1" s="2" t="s">
        <v>37</v>
      </c>
      <c r="B1" s="15" t="s">
        <v>44</v>
      </c>
      <c r="C1" s="15" t="s">
        <v>49</v>
      </c>
      <c r="D1" s="50" t="s">
        <v>45</v>
      </c>
      <c r="F1" s="50" t="s">
        <v>47</v>
      </c>
      <c r="G1" s="51" t="s">
        <v>48</v>
      </c>
      <c r="H1" s="51" t="s">
        <v>51</v>
      </c>
      <c r="J1" s="50" t="s">
        <v>95</v>
      </c>
      <c r="K1" s="50" t="s">
        <v>119</v>
      </c>
      <c r="L1" s="50" t="s">
        <v>111</v>
      </c>
      <c r="N1" s="192">
        <v>1</v>
      </c>
      <c r="O1" s="3" t="s">
        <v>0</v>
      </c>
    </row>
    <row r="2" spans="1:23" s="3" customFormat="1" ht="17" customHeight="1">
      <c r="A2" s="2" t="s">
        <v>50</v>
      </c>
      <c r="B2" s="16" t="s">
        <v>0</v>
      </c>
      <c r="C2" s="4" t="s">
        <v>0</v>
      </c>
      <c r="D2" s="4" t="s">
        <v>0</v>
      </c>
      <c r="F2" s="206" t="s">
        <v>38</v>
      </c>
      <c r="G2" s="4" t="s">
        <v>117</v>
      </c>
      <c r="H2" s="4" t="s">
        <v>55</v>
      </c>
      <c r="J2" s="4" t="s">
        <v>0</v>
      </c>
      <c r="K2" s="4" t="s">
        <v>13</v>
      </c>
      <c r="L2" s="64" t="s">
        <v>107</v>
      </c>
      <c r="N2" s="154" t="s">
        <v>41</v>
      </c>
      <c r="T2" s="1"/>
      <c r="U2" s="1"/>
      <c r="V2" s="1"/>
      <c r="W2" s="1"/>
    </row>
    <row r="3" spans="1:23" s="3" customFormat="1" ht="17" customHeight="1">
      <c r="A3" s="298" t="s">
        <v>257</v>
      </c>
      <c r="B3" s="49" t="s">
        <v>0</v>
      </c>
      <c r="C3" s="5" t="s">
        <v>0</v>
      </c>
      <c r="D3" s="5" t="s">
        <v>0</v>
      </c>
      <c r="F3" s="207" t="s">
        <v>10</v>
      </c>
      <c r="G3" s="5" t="s">
        <v>112</v>
      </c>
      <c r="H3" s="5" t="s">
        <v>110</v>
      </c>
      <c r="J3" s="5" t="s">
        <v>13</v>
      </c>
      <c r="K3" s="5" t="s">
        <v>121</v>
      </c>
      <c r="L3" s="65" t="s">
        <v>13</v>
      </c>
      <c r="N3" s="154" t="s">
        <v>42</v>
      </c>
      <c r="T3" s="1"/>
      <c r="U3" s="1"/>
      <c r="V3" s="1"/>
      <c r="W3" s="1"/>
    </row>
    <row r="4" spans="1:23" s="3" customFormat="1" ht="17" customHeight="1">
      <c r="A4" s="281"/>
      <c r="B4" s="17" t="s">
        <v>0</v>
      </c>
      <c r="C4" s="52" t="s">
        <v>292</v>
      </c>
      <c r="D4" s="5" t="s">
        <v>292</v>
      </c>
      <c r="F4" s="207" t="s">
        <v>11</v>
      </c>
      <c r="G4" s="52" t="s">
        <v>118</v>
      </c>
      <c r="H4" s="5" t="s">
        <v>10</v>
      </c>
      <c r="J4" s="5" t="s">
        <v>39</v>
      </c>
      <c r="K4" s="5" t="s">
        <v>120</v>
      </c>
      <c r="L4" s="65" t="s">
        <v>11</v>
      </c>
      <c r="N4" s="154" t="s">
        <v>43</v>
      </c>
      <c r="Q4" s="3">
        <f>COUNTIF(Q27:Q48,0)-22</f>
        <v>0</v>
      </c>
      <c r="T4" s="1"/>
      <c r="U4" s="1"/>
      <c r="V4" s="1"/>
      <c r="W4" s="1"/>
    </row>
    <row r="5" spans="1:23" s="3" customFormat="1" ht="17" customHeight="1">
      <c r="A5" s="48" t="s">
        <v>283</v>
      </c>
      <c r="B5" s="20" t="s">
        <v>282</v>
      </c>
      <c r="C5" s="5" t="s">
        <v>293</v>
      </c>
      <c r="D5" s="5" t="s">
        <v>293</v>
      </c>
      <c r="F5" s="207" t="s">
        <v>12</v>
      </c>
      <c r="G5" s="5" t="s">
        <v>15</v>
      </c>
      <c r="H5" s="5" t="s">
        <v>15</v>
      </c>
      <c r="J5" s="52" t="s">
        <v>40</v>
      </c>
      <c r="K5" s="5" t="s">
        <v>15</v>
      </c>
      <c r="L5" s="65" t="s">
        <v>12</v>
      </c>
      <c r="N5" s="193">
        <v>5</v>
      </c>
      <c r="Q5" s="3">
        <f>SUM(Q27:Q48)</f>
        <v>0</v>
      </c>
      <c r="T5" s="1"/>
      <c r="U5" s="1"/>
      <c r="V5" s="1"/>
      <c r="W5" s="1"/>
    </row>
    <row r="6" spans="1:23" s="3" customFormat="1" ht="18" customHeight="1">
      <c r="A6" s="55" t="s">
        <v>23</v>
      </c>
      <c r="B6" s="59" t="s">
        <v>20</v>
      </c>
      <c r="C6" s="285" t="str">
        <f ca="1">"©"&amp;RIGHT("0"&amp;MONTH(NOW()),2)&amp;"/"&amp;RIGHT("0"&amp;DAY(NOW()),2)&amp;"/"&amp;YEAR(NOW())&amp;" LAWRENCE GERARD BRUNN (LGB), CPA (PA), MBA"</f>
        <v>©10/07/2024 LAWRENCE GERARD BRUNN (LGB), CPA (PA), MBA</v>
      </c>
      <c r="D6" s="9"/>
      <c r="F6" s="47"/>
      <c r="G6" s="287" t="s">
        <v>302</v>
      </c>
      <c r="H6" s="181"/>
      <c r="J6" s="9">
        <v>1325392455</v>
      </c>
      <c r="K6" s="289" t="s">
        <v>303</v>
      </c>
      <c r="L6" s="302" t="s">
        <v>438</v>
      </c>
      <c r="N6" s="194">
        <v>6</v>
      </c>
      <c r="T6" s="1"/>
      <c r="U6" s="1"/>
      <c r="V6" s="1"/>
      <c r="W6" s="1"/>
    </row>
    <row r="7" spans="1:23" s="3" customFormat="1" ht="18" customHeight="1">
      <c r="A7" s="56" t="s">
        <v>25</v>
      </c>
      <c r="B7" s="60" t="s">
        <v>19</v>
      </c>
      <c r="C7" s="286"/>
      <c r="D7" s="10"/>
      <c r="F7" s="180" t="s">
        <v>270</v>
      </c>
      <c r="G7" s="288"/>
      <c r="H7" s="182"/>
      <c r="J7" s="10">
        <v>-609752445</v>
      </c>
      <c r="K7" s="290"/>
      <c r="L7" s="303"/>
      <c r="N7" s="194">
        <v>7</v>
      </c>
      <c r="T7" s="1"/>
      <c r="U7" s="1"/>
      <c r="V7" s="1"/>
      <c r="W7" s="1"/>
    </row>
    <row r="8" spans="1:23" s="3" customFormat="1" ht="18" customHeight="1">
      <c r="A8" s="11" t="s">
        <v>26</v>
      </c>
      <c r="B8" s="60" t="s">
        <v>19</v>
      </c>
      <c r="C8" s="286"/>
      <c r="D8" s="10"/>
      <c r="F8" s="176" t="s">
        <v>281</v>
      </c>
      <c r="G8" s="288"/>
      <c r="H8" s="182"/>
      <c r="J8" s="10">
        <v>-303717624</v>
      </c>
      <c r="K8" s="290"/>
      <c r="L8" s="66" t="s">
        <v>127</v>
      </c>
      <c r="N8" s="194">
        <v>8</v>
      </c>
      <c r="T8" s="1"/>
      <c r="U8" s="1"/>
      <c r="V8" s="1"/>
      <c r="W8" s="1"/>
    </row>
    <row r="9" spans="1:23" s="3" customFormat="1" ht="18" customHeight="1">
      <c r="A9" s="11" t="s">
        <v>27</v>
      </c>
      <c r="B9" s="60" t="s">
        <v>19</v>
      </c>
      <c r="C9" s="286"/>
      <c r="D9" s="10"/>
      <c r="F9" s="176" t="s">
        <v>267</v>
      </c>
      <c r="G9" s="288"/>
      <c r="H9" s="182"/>
      <c r="J9" s="10">
        <v>-124695710</v>
      </c>
      <c r="K9" s="290"/>
      <c r="L9" s="66" t="s">
        <v>136</v>
      </c>
      <c r="N9" s="194">
        <v>9</v>
      </c>
      <c r="R9" s="21"/>
      <c r="T9" s="1"/>
      <c r="U9" s="1"/>
      <c r="V9" s="1"/>
      <c r="W9" s="1"/>
    </row>
    <row r="10" spans="1:23" s="3" customFormat="1" ht="18" customHeight="1">
      <c r="A10" s="11" t="s">
        <v>28</v>
      </c>
      <c r="B10" s="60" t="s">
        <v>19</v>
      </c>
      <c r="C10" s="286"/>
      <c r="D10" s="10"/>
      <c r="F10" s="176" t="s">
        <v>278</v>
      </c>
      <c r="G10" s="288"/>
      <c r="H10" s="182"/>
      <c r="J10" s="10">
        <v>-26288664</v>
      </c>
      <c r="K10" s="290"/>
      <c r="L10" s="66" t="s">
        <v>130</v>
      </c>
      <c r="N10" s="194">
        <v>10</v>
      </c>
      <c r="R10" s="21"/>
      <c r="T10" s="1"/>
      <c r="U10" s="1"/>
      <c r="V10" s="1"/>
      <c r="W10" s="1"/>
    </row>
    <row r="11" spans="1:23" s="3" customFormat="1" ht="18" customHeight="1">
      <c r="A11" s="11" t="s">
        <v>29</v>
      </c>
      <c r="B11" s="60" t="s">
        <v>19</v>
      </c>
      <c r="C11" s="286"/>
      <c r="D11" s="10"/>
      <c r="E11" s="8"/>
      <c r="F11" s="176" t="s">
        <v>271</v>
      </c>
      <c r="G11" s="288"/>
      <c r="H11" s="182"/>
      <c r="I11" s="8"/>
      <c r="J11" s="10">
        <v>-30734031</v>
      </c>
      <c r="K11" s="290"/>
      <c r="L11" s="66" t="s">
        <v>128</v>
      </c>
      <c r="M11" s="8"/>
      <c r="N11" s="194">
        <v>11</v>
      </c>
      <c r="O11" s="8"/>
      <c r="R11" s="21"/>
      <c r="T11" s="1"/>
      <c r="U11" s="1"/>
      <c r="V11" s="1"/>
      <c r="W11" s="1"/>
    </row>
    <row r="12" spans="1:23" s="3" customFormat="1" ht="18" customHeight="1">
      <c r="A12" s="11" t="s">
        <v>34</v>
      </c>
      <c r="B12" s="60" t="s">
        <v>19</v>
      </c>
      <c r="C12" s="286"/>
      <c r="D12" s="10"/>
      <c r="E12" s="8"/>
      <c r="F12" s="176" t="s">
        <v>273</v>
      </c>
      <c r="G12" s="288"/>
      <c r="H12" s="182"/>
      <c r="I12" s="8"/>
      <c r="J12" s="10">
        <v>-64277637</v>
      </c>
      <c r="K12" s="290"/>
      <c r="L12" s="66" t="s">
        <v>139</v>
      </c>
      <c r="M12" s="8"/>
      <c r="N12" s="194">
        <v>12</v>
      </c>
      <c r="O12" s="8"/>
      <c r="T12" s="1"/>
      <c r="U12" s="1"/>
      <c r="V12" s="1"/>
      <c r="W12" s="1"/>
    </row>
    <row r="13" spans="1:23" s="3" customFormat="1" ht="18" customHeight="1">
      <c r="A13" s="11" t="s">
        <v>30</v>
      </c>
      <c r="B13" s="60" t="s">
        <v>19</v>
      </c>
      <c r="C13" s="286"/>
      <c r="D13" s="10"/>
      <c r="F13" s="177" t="s">
        <v>279</v>
      </c>
      <c r="G13" s="288"/>
      <c r="H13" s="182"/>
      <c r="J13" s="10">
        <v>-37735070</v>
      </c>
      <c r="K13" s="290"/>
      <c r="L13" s="72" t="s">
        <v>140</v>
      </c>
      <c r="N13" s="194">
        <v>13</v>
      </c>
      <c r="T13" s="1"/>
      <c r="U13" s="1"/>
      <c r="V13" s="1"/>
      <c r="W13" s="1"/>
    </row>
    <row r="14" spans="1:23" s="3" customFormat="1" ht="18" customHeight="1">
      <c r="A14" s="11" t="s">
        <v>35</v>
      </c>
      <c r="B14" s="60" t="s">
        <v>19</v>
      </c>
      <c r="C14" s="286"/>
      <c r="D14" s="10"/>
      <c r="F14" s="13"/>
      <c r="G14" s="288"/>
      <c r="H14" s="182"/>
      <c r="J14" s="10">
        <v>-12851412</v>
      </c>
      <c r="K14" s="290"/>
      <c r="L14" s="66"/>
      <c r="N14" s="194">
        <v>14</v>
      </c>
      <c r="T14" s="1"/>
      <c r="U14" s="1"/>
      <c r="V14" s="1"/>
      <c r="W14" s="1"/>
    </row>
    <row r="15" spans="1:23" s="3" customFormat="1" ht="18" customHeight="1">
      <c r="A15" s="11" t="s">
        <v>31</v>
      </c>
      <c r="B15" s="60" t="s">
        <v>19</v>
      </c>
      <c r="C15" s="286"/>
      <c r="D15" s="10"/>
      <c r="F15" s="203" t="s">
        <v>287</v>
      </c>
      <c r="G15" s="288"/>
      <c r="H15" s="182"/>
      <c r="J15" s="10">
        <v>-101770767</v>
      </c>
      <c r="K15" s="290"/>
      <c r="L15" s="66"/>
      <c r="N15" s="194">
        <v>15</v>
      </c>
      <c r="T15" s="1"/>
      <c r="U15" s="1"/>
      <c r="V15" s="1"/>
      <c r="W15" s="1"/>
    </row>
    <row r="16" spans="1:23" s="3" customFormat="1" ht="18" customHeight="1">
      <c r="A16" s="11" t="s">
        <v>32</v>
      </c>
      <c r="B16" s="60" t="s">
        <v>17</v>
      </c>
      <c r="C16" s="286"/>
      <c r="D16" s="10"/>
      <c r="F16" s="204" t="s">
        <v>290</v>
      </c>
      <c r="G16" s="288"/>
      <c r="H16" s="182"/>
      <c r="J16" s="10">
        <v>45645609</v>
      </c>
      <c r="K16" s="290"/>
      <c r="L16" s="66"/>
      <c r="N16" s="194">
        <v>16</v>
      </c>
      <c r="T16" s="1"/>
      <c r="U16" s="1"/>
      <c r="V16" s="1"/>
      <c r="W16" s="1"/>
    </row>
    <row r="17" spans="1:23" s="3" customFormat="1" ht="18" customHeight="1">
      <c r="A17" s="11" t="s">
        <v>16</v>
      </c>
      <c r="B17" s="60" t="s">
        <v>17</v>
      </c>
      <c r="C17" s="286"/>
      <c r="D17" s="10"/>
      <c r="F17" s="176" t="s">
        <v>291</v>
      </c>
      <c r="G17" s="288"/>
      <c r="H17" s="182"/>
      <c r="J17" s="10">
        <v>11327598</v>
      </c>
      <c r="K17" s="290"/>
      <c r="L17" s="66"/>
      <c r="N17" s="194">
        <v>17</v>
      </c>
      <c r="T17" s="1"/>
      <c r="U17" s="1"/>
      <c r="V17" s="1"/>
      <c r="W17" s="1"/>
    </row>
    <row r="18" spans="1:23" s="3" customFormat="1" ht="18" customHeight="1">
      <c r="A18" s="11" t="s">
        <v>33</v>
      </c>
      <c r="B18" s="60" t="s">
        <v>17</v>
      </c>
      <c r="C18" s="286"/>
      <c r="D18" s="10"/>
      <c r="F18" s="176" t="s">
        <v>247</v>
      </c>
      <c r="G18" s="288"/>
      <c r="H18" s="182"/>
      <c r="J18" s="10">
        <v>-4173291</v>
      </c>
      <c r="K18" s="290"/>
      <c r="L18" s="66"/>
      <c r="N18" s="194">
        <v>18</v>
      </c>
      <c r="T18" s="1"/>
      <c r="U18" s="1"/>
      <c r="V18" s="1"/>
      <c r="W18" s="1"/>
    </row>
    <row r="19" spans="1:23" s="3" customFormat="1" ht="18" customHeight="1">
      <c r="A19" s="11" t="s">
        <v>52</v>
      </c>
      <c r="B19" s="60" t="s">
        <v>17</v>
      </c>
      <c r="C19" s="286"/>
      <c r="D19" s="10"/>
      <c r="F19" s="176" t="s">
        <v>122</v>
      </c>
      <c r="G19" s="288"/>
      <c r="H19" s="182"/>
      <c r="J19" s="10">
        <v>3294200</v>
      </c>
      <c r="K19" s="290"/>
      <c r="L19" s="66"/>
      <c r="N19" s="194">
        <v>19</v>
      </c>
      <c r="T19" s="1"/>
      <c r="U19" s="1"/>
      <c r="V19" s="1"/>
      <c r="W19" s="1"/>
    </row>
    <row r="20" spans="1:23" s="3" customFormat="1" ht="18" customHeight="1">
      <c r="A20" s="11" t="s">
        <v>97</v>
      </c>
      <c r="B20" s="60" t="s">
        <v>17</v>
      </c>
      <c r="C20" s="286"/>
      <c r="D20" s="10"/>
      <c r="F20" s="176" t="s">
        <v>276</v>
      </c>
      <c r="G20" s="288"/>
      <c r="H20" s="182"/>
      <c r="J20" s="10">
        <v>8564140</v>
      </c>
      <c r="K20" s="290"/>
      <c r="L20" s="66"/>
      <c r="N20" s="194">
        <v>20</v>
      </c>
      <c r="T20" s="1"/>
      <c r="U20" s="1"/>
      <c r="V20" s="1"/>
      <c r="W20" s="1"/>
    </row>
    <row r="21" spans="1:23" s="3" customFormat="1" ht="18" customHeight="1">
      <c r="A21" s="11" t="s">
        <v>52</v>
      </c>
      <c r="B21" s="60" t="s">
        <v>17</v>
      </c>
      <c r="C21" s="286"/>
      <c r="D21" s="10"/>
      <c r="F21" s="179" t="s">
        <v>289</v>
      </c>
      <c r="G21" s="288"/>
      <c r="H21" s="182"/>
      <c r="J21" s="10">
        <v>-3294200</v>
      </c>
      <c r="K21" s="290"/>
      <c r="L21" s="66"/>
      <c r="N21" s="194">
        <v>21</v>
      </c>
      <c r="T21" s="1"/>
      <c r="U21" s="1"/>
      <c r="V21" s="1"/>
      <c r="W21" s="1"/>
    </row>
    <row r="22" spans="1:23" s="3" customFormat="1" ht="18" customHeight="1">
      <c r="A22" s="11" t="s">
        <v>53</v>
      </c>
      <c r="B22" s="60" t="s">
        <v>17</v>
      </c>
      <c r="C22" s="286"/>
      <c r="D22" s="10"/>
      <c r="F22" s="176" t="s">
        <v>277</v>
      </c>
      <c r="G22" s="288"/>
      <c r="H22" s="182"/>
      <c r="J22" s="10">
        <v>-1587595</v>
      </c>
      <c r="K22" s="290"/>
      <c r="L22" s="66"/>
      <c r="N22" s="194">
        <v>22</v>
      </c>
      <c r="T22" s="1"/>
      <c r="U22" s="1"/>
      <c r="V22" s="1"/>
      <c r="W22" s="1"/>
    </row>
    <row r="23" spans="1:23" s="3" customFormat="1" ht="18" customHeight="1">
      <c r="A23" s="11" t="s">
        <v>18</v>
      </c>
      <c r="B23" s="60" t="s">
        <v>17</v>
      </c>
      <c r="C23" s="286"/>
      <c r="D23" s="10"/>
      <c r="F23" s="179" t="s">
        <v>274</v>
      </c>
      <c r="G23" s="288"/>
      <c r="H23" s="182"/>
      <c r="J23" s="10">
        <v>4165234</v>
      </c>
      <c r="K23" s="290"/>
      <c r="L23" s="66"/>
      <c r="N23" s="194">
        <v>23</v>
      </c>
      <c r="T23" s="1"/>
      <c r="U23" s="1"/>
      <c r="V23" s="1"/>
      <c r="W23" s="1"/>
    </row>
    <row r="24" spans="1:23" s="3" customFormat="1" ht="18" customHeight="1">
      <c r="A24" s="11" t="s">
        <v>96</v>
      </c>
      <c r="B24" s="60" t="s">
        <v>17</v>
      </c>
      <c r="C24" s="286"/>
      <c r="D24" s="10"/>
      <c r="F24" s="178" t="s">
        <v>280</v>
      </c>
      <c r="G24" s="288"/>
      <c r="H24" s="183"/>
      <c r="J24" s="10">
        <v>25000</v>
      </c>
      <c r="K24" s="290"/>
      <c r="L24" s="66"/>
      <c r="N24" s="194">
        <v>24</v>
      </c>
    </row>
    <row r="25" spans="1:23" s="3" customFormat="1" ht="18" customHeight="1">
      <c r="A25" s="11" t="s">
        <v>54</v>
      </c>
      <c r="B25" s="60" t="s">
        <v>17</v>
      </c>
      <c r="C25" s="286"/>
      <c r="D25" s="10"/>
      <c r="F25" s="10"/>
      <c r="G25" s="288"/>
      <c r="H25" s="183"/>
      <c r="J25" s="10">
        <v>1536394</v>
      </c>
      <c r="K25" s="290"/>
      <c r="L25" s="66"/>
      <c r="N25" s="194">
        <v>25</v>
      </c>
      <c r="P25" s="4" t="s">
        <v>91</v>
      </c>
      <c r="Q25" s="4" t="s">
        <v>93</v>
      </c>
    </row>
    <row r="26" spans="1:23" s="3" customFormat="1" ht="18" customHeight="1">
      <c r="A26" s="22" t="s">
        <v>106</v>
      </c>
      <c r="B26" s="61" t="s">
        <v>22</v>
      </c>
      <c r="C26" s="24" t="s">
        <v>0</v>
      </c>
      <c r="D26" s="24" t="s">
        <v>0</v>
      </c>
      <c r="E26" s="58"/>
      <c r="F26" s="24" t="s">
        <v>0</v>
      </c>
      <c r="G26" s="24" t="s">
        <v>0</v>
      </c>
      <c r="H26" s="24" t="s">
        <v>0</v>
      </c>
      <c r="J26" s="24" t="s">
        <v>0</v>
      </c>
      <c r="K26" s="24" t="s">
        <v>0</v>
      </c>
      <c r="L26" s="24" t="s">
        <v>0</v>
      </c>
      <c r="N26" s="195">
        <v>26</v>
      </c>
      <c r="P26" s="6" t="s">
        <v>92</v>
      </c>
      <c r="Q26" s="6" t="s">
        <v>94</v>
      </c>
    </row>
    <row r="27" spans="1:23" s="3" customFormat="1" ht="18" customHeight="1">
      <c r="A27" s="11" t="s">
        <v>14</v>
      </c>
      <c r="B27" s="165" t="s">
        <v>1</v>
      </c>
      <c r="C27" s="10"/>
      <c r="D27" s="10"/>
      <c r="F27" s="10">
        <f>-SUM(F29:F47)</f>
        <v>129320545</v>
      </c>
      <c r="G27" s="10">
        <f>-SUM(G29:G47)</f>
        <v>-72383925</v>
      </c>
      <c r="H27" s="10">
        <f>-SUM(H29:H45)</f>
        <v>-162117001</v>
      </c>
      <c r="J27" s="10">
        <f>SUM(J6:J26)</f>
        <v>79072184</v>
      </c>
      <c r="K27" s="10">
        <f>-SUM(K29:K47)</f>
        <v>0</v>
      </c>
      <c r="L27" s="69">
        <f t="shared" ref="L27:L47" si="0">SUM(F27:K27)</f>
        <v>-26108197</v>
      </c>
      <c r="N27" s="196">
        <v>27</v>
      </c>
      <c r="P27" s="9">
        <f>97752986-123861183</f>
        <v>-26108197</v>
      </c>
      <c r="Q27" s="9">
        <f t="shared" ref="Q27:Q47" si="1">ROUND(L27-P27,0)</f>
        <v>0</v>
      </c>
    </row>
    <row r="28" spans="1:23" s="3" customFormat="1" ht="18" customHeight="1">
      <c r="A28" s="74" t="s">
        <v>141</v>
      </c>
      <c r="B28" s="165"/>
      <c r="C28" s="10"/>
      <c r="D28" s="10"/>
      <c r="F28" s="10"/>
      <c r="G28" s="10"/>
      <c r="H28" s="10"/>
      <c r="J28" s="170"/>
      <c r="K28" s="10"/>
      <c r="L28" s="10"/>
      <c r="N28" s="150">
        <v>28</v>
      </c>
      <c r="P28" s="10"/>
      <c r="Q28" s="10">
        <f t="shared" si="1"/>
        <v>0</v>
      </c>
    </row>
    <row r="29" spans="1:23" s="3" customFormat="1" ht="18" customHeight="1">
      <c r="A29" s="23" t="s">
        <v>113</v>
      </c>
      <c r="B29" s="166" t="s">
        <v>1</v>
      </c>
      <c r="C29" s="57" t="s">
        <v>0</v>
      </c>
      <c r="D29" s="57" t="s">
        <v>0</v>
      </c>
      <c r="E29" s="58"/>
      <c r="F29" s="57">
        <v>126713524</v>
      </c>
      <c r="G29" s="57" t="s">
        <v>0</v>
      </c>
      <c r="H29" s="57">
        <f>-F29</f>
        <v>-126713524</v>
      </c>
      <c r="I29" s="58"/>
      <c r="J29" s="169" t="s">
        <v>0</v>
      </c>
      <c r="K29" s="57">
        <f>P29</f>
        <v>144930153</v>
      </c>
      <c r="L29" s="57">
        <f>SUM(F29:K29)+0.000001</f>
        <v>144930153.00000101</v>
      </c>
      <c r="N29" s="196">
        <v>29</v>
      </c>
      <c r="P29" s="57">
        <v>144930153</v>
      </c>
      <c r="Q29" s="10">
        <f t="shared" si="1"/>
        <v>0</v>
      </c>
    </row>
    <row r="30" spans="1:23" s="3" customFormat="1" ht="18" customHeight="1">
      <c r="A30" s="23" t="s">
        <v>114</v>
      </c>
      <c r="B30" s="166" t="s">
        <v>7</v>
      </c>
      <c r="C30" s="57" t="s">
        <v>0</v>
      </c>
      <c r="D30" s="57" t="s">
        <v>0</v>
      </c>
      <c r="E30" s="58"/>
      <c r="F30" s="57">
        <v>-110319237</v>
      </c>
      <c r="G30" s="57" t="s">
        <v>0</v>
      </c>
      <c r="H30" s="57">
        <f t="shared" ref="H30:H32" si="2">-F30</f>
        <v>110319237</v>
      </c>
      <c r="I30" s="58"/>
      <c r="J30" s="169" t="s">
        <v>0</v>
      </c>
      <c r="K30" s="57">
        <f>P30</f>
        <v>-105501334</v>
      </c>
      <c r="L30" s="57">
        <f>SUM(F30:K30)+0.000001</f>
        <v>-105501333.999999</v>
      </c>
      <c r="N30" s="196">
        <v>30</v>
      </c>
      <c r="P30" s="57">
        <v>-105501334</v>
      </c>
      <c r="Q30" s="10">
        <f t="shared" si="1"/>
        <v>0</v>
      </c>
    </row>
    <row r="31" spans="1:23" s="3" customFormat="1" ht="18" customHeight="1">
      <c r="A31" s="23" t="s">
        <v>115</v>
      </c>
      <c r="B31" s="166" t="s">
        <v>7</v>
      </c>
      <c r="C31" s="57" t="s">
        <v>0</v>
      </c>
      <c r="D31" s="57" t="s">
        <v>0</v>
      </c>
      <c r="E31" s="58"/>
      <c r="F31" s="57">
        <v>-119583521</v>
      </c>
      <c r="G31" s="57" t="s">
        <v>0</v>
      </c>
      <c r="H31" s="57">
        <f t="shared" si="2"/>
        <v>119583521</v>
      </c>
      <c r="I31" s="58"/>
      <c r="J31" s="169" t="s">
        <v>0</v>
      </c>
      <c r="K31" s="57">
        <f>P31</f>
        <v>-126418162</v>
      </c>
      <c r="L31" s="57">
        <f>SUM(F31:K31)+0.000001</f>
        <v>-126418161.999999</v>
      </c>
      <c r="N31" s="196">
        <v>31</v>
      </c>
      <c r="P31" s="57">
        <v>-126418162</v>
      </c>
      <c r="Q31" s="10">
        <f t="shared" si="1"/>
        <v>0</v>
      </c>
    </row>
    <row r="32" spans="1:23" s="3" customFormat="1" ht="18" customHeight="1">
      <c r="A32" s="23" t="s">
        <v>116</v>
      </c>
      <c r="B32" s="166" t="s">
        <v>7</v>
      </c>
      <c r="C32" s="57" t="s">
        <v>0</v>
      </c>
      <c r="D32" s="57" t="s">
        <v>0</v>
      </c>
      <c r="E32" s="58"/>
      <c r="F32" s="57">
        <v>-58927767</v>
      </c>
      <c r="G32" s="57" t="s">
        <v>0</v>
      </c>
      <c r="H32" s="57">
        <f t="shared" si="2"/>
        <v>58927767</v>
      </c>
      <c r="I32" s="58"/>
      <c r="J32" s="169" t="s">
        <v>0</v>
      </c>
      <c r="K32" s="57">
        <f>P32</f>
        <v>-36871840</v>
      </c>
      <c r="L32" s="57">
        <f>SUM(F32:K32)+0.000001</f>
        <v>-36871839.999999002</v>
      </c>
      <c r="N32" s="196">
        <v>32</v>
      </c>
      <c r="P32" s="57">
        <v>-36871840</v>
      </c>
      <c r="Q32" s="10">
        <f t="shared" si="1"/>
        <v>0</v>
      </c>
    </row>
    <row r="33" spans="1:17" s="3" customFormat="1" ht="18" customHeight="1">
      <c r="A33" s="11" t="s">
        <v>2</v>
      </c>
      <c r="B33" s="165" t="s">
        <v>1</v>
      </c>
      <c r="C33" s="10"/>
      <c r="D33" s="10"/>
      <c r="F33" s="10">
        <v>99030</v>
      </c>
      <c r="G33" s="10">
        <f>P33-F33</f>
        <v>5038424</v>
      </c>
      <c r="H33" s="66" t="s">
        <v>219</v>
      </c>
      <c r="J33" s="170"/>
      <c r="K33" s="10"/>
      <c r="L33" s="10">
        <f t="shared" si="0"/>
        <v>5137454</v>
      </c>
      <c r="N33" s="196">
        <v>33</v>
      </c>
      <c r="P33" s="10">
        <v>5137454</v>
      </c>
      <c r="Q33" s="10">
        <f t="shared" si="1"/>
        <v>0</v>
      </c>
    </row>
    <row r="34" spans="1:17" s="3" customFormat="1" ht="18" customHeight="1">
      <c r="A34" s="11" t="s">
        <v>98</v>
      </c>
      <c r="B34" s="165" t="s">
        <v>1</v>
      </c>
      <c r="C34" s="10"/>
      <c r="D34" s="10"/>
      <c r="F34" s="10">
        <v>4585787</v>
      </c>
      <c r="G34" s="10">
        <f t="shared" ref="G34:G45" si="3">P34-F34</f>
        <v>24403</v>
      </c>
      <c r="H34" s="66" t="s">
        <v>466</v>
      </c>
      <c r="J34" s="170"/>
      <c r="K34" s="10"/>
      <c r="L34" s="10">
        <f t="shared" si="0"/>
        <v>4610190</v>
      </c>
      <c r="N34" s="196">
        <v>34</v>
      </c>
      <c r="P34" s="10">
        <v>4610190</v>
      </c>
      <c r="Q34" s="10">
        <f t="shared" si="1"/>
        <v>0</v>
      </c>
    </row>
    <row r="35" spans="1:17" s="3" customFormat="1" ht="18" customHeight="1">
      <c r="A35" s="11" t="s">
        <v>3</v>
      </c>
      <c r="B35" s="165" t="s">
        <v>1</v>
      </c>
      <c r="C35" s="10"/>
      <c r="D35" s="10"/>
      <c r="F35" s="10">
        <v>26762117</v>
      </c>
      <c r="G35" s="10">
        <f t="shared" si="3"/>
        <v>-855989</v>
      </c>
      <c r="H35" s="66" t="s">
        <v>458</v>
      </c>
      <c r="J35" s="170"/>
      <c r="K35" s="10"/>
      <c r="L35" s="10">
        <f t="shared" si="0"/>
        <v>25906128</v>
      </c>
      <c r="N35" s="196">
        <v>35</v>
      </c>
      <c r="P35" s="10">
        <v>25906128</v>
      </c>
      <c r="Q35" s="10">
        <f t="shared" si="1"/>
        <v>0</v>
      </c>
    </row>
    <row r="36" spans="1:17" s="3" customFormat="1" ht="18" customHeight="1">
      <c r="A36" s="11" t="s">
        <v>36</v>
      </c>
      <c r="B36" s="165" t="s">
        <v>1</v>
      </c>
      <c r="C36" s="10"/>
      <c r="D36" s="10"/>
      <c r="F36" s="10">
        <v>66337512</v>
      </c>
      <c r="G36" s="10">
        <f t="shared" si="3"/>
        <v>-74952</v>
      </c>
      <c r="H36" s="301" t="s">
        <v>468</v>
      </c>
      <c r="J36" s="170"/>
      <c r="K36" s="10"/>
      <c r="L36" s="10">
        <f t="shared" si="0"/>
        <v>66262560</v>
      </c>
      <c r="N36" s="196">
        <v>36</v>
      </c>
      <c r="P36" s="10">
        <v>66262560</v>
      </c>
      <c r="Q36" s="10">
        <f t="shared" si="1"/>
        <v>0</v>
      </c>
    </row>
    <row r="37" spans="1:17" s="3" customFormat="1" ht="18" customHeight="1">
      <c r="A37" s="11" t="s">
        <v>104</v>
      </c>
      <c r="B37" s="165" t="s">
        <v>4</v>
      </c>
      <c r="C37" s="10"/>
      <c r="D37" s="10"/>
      <c r="F37" s="10">
        <v>745368255</v>
      </c>
      <c r="G37" s="10">
        <f t="shared" si="3"/>
        <v>41760662</v>
      </c>
      <c r="H37" s="297"/>
      <c r="J37" s="170"/>
      <c r="K37" s="10"/>
      <c r="L37" s="10">
        <f t="shared" si="0"/>
        <v>787128917</v>
      </c>
      <c r="N37" s="196">
        <v>37</v>
      </c>
      <c r="P37" s="10">
        <v>787128917</v>
      </c>
      <c r="Q37" s="10">
        <f t="shared" si="1"/>
        <v>0</v>
      </c>
    </row>
    <row r="38" spans="1:17" s="3" customFormat="1" ht="18" customHeight="1">
      <c r="A38" s="11" t="s">
        <v>5</v>
      </c>
      <c r="B38" s="165" t="s">
        <v>4</v>
      </c>
      <c r="C38" s="10"/>
      <c r="D38" s="10"/>
      <c r="F38" s="10">
        <v>546374339</v>
      </c>
      <c r="G38" s="10">
        <f t="shared" si="3"/>
        <v>-15905767</v>
      </c>
      <c r="H38" s="66" t="s">
        <v>252</v>
      </c>
      <c r="J38" s="170"/>
      <c r="K38" s="10"/>
      <c r="L38" s="10">
        <f t="shared" si="0"/>
        <v>530468572</v>
      </c>
      <c r="N38" s="196">
        <v>38</v>
      </c>
      <c r="P38" s="10">
        <v>530468572</v>
      </c>
      <c r="Q38" s="10">
        <f t="shared" si="1"/>
        <v>0</v>
      </c>
    </row>
    <row r="39" spans="1:17" s="3" customFormat="1" ht="18" customHeight="1">
      <c r="A39" s="11" t="s">
        <v>21</v>
      </c>
      <c r="B39" s="165" t="s">
        <v>4</v>
      </c>
      <c r="C39" s="10"/>
      <c r="D39" s="10"/>
      <c r="F39" s="10">
        <v>12171497</v>
      </c>
      <c r="G39" s="10">
        <f t="shared" si="3"/>
        <v>6882437</v>
      </c>
      <c r="H39" s="68" t="s">
        <v>122</v>
      </c>
      <c r="J39" s="170"/>
      <c r="K39" s="10"/>
      <c r="L39" s="10">
        <f t="shared" si="0"/>
        <v>19053934</v>
      </c>
      <c r="N39" s="196">
        <v>39</v>
      </c>
      <c r="P39" s="10">
        <v>19053934</v>
      </c>
      <c r="Q39" s="10">
        <f t="shared" si="1"/>
        <v>0</v>
      </c>
    </row>
    <row r="40" spans="1:17" s="3" customFormat="1" ht="18" customHeight="1">
      <c r="A40" s="11" t="s">
        <v>6</v>
      </c>
      <c r="B40" s="165" t="s">
        <v>4</v>
      </c>
      <c r="C40" s="10"/>
      <c r="D40" s="10"/>
      <c r="F40" s="10">
        <v>8675516</v>
      </c>
      <c r="G40" s="10">
        <f t="shared" si="3"/>
        <v>26370103</v>
      </c>
      <c r="H40" s="66" t="s">
        <v>463</v>
      </c>
      <c r="J40" s="170"/>
      <c r="K40" s="66" t="s">
        <v>275</v>
      </c>
      <c r="L40" s="10">
        <f t="shared" si="0"/>
        <v>35045619</v>
      </c>
      <c r="N40" s="196">
        <v>40</v>
      </c>
      <c r="P40" s="10">
        <v>35045619</v>
      </c>
      <c r="Q40" s="10">
        <f t="shared" si="1"/>
        <v>0</v>
      </c>
    </row>
    <row r="41" spans="1:17" s="3" customFormat="1" ht="18" customHeight="1">
      <c r="A41" s="11" t="s">
        <v>99</v>
      </c>
      <c r="B41" s="165" t="s">
        <v>7</v>
      </c>
      <c r="C41" s="10"/>
      <c r="D41" s="10"/>
      <c r="F41" s="10">
        <v>-7911002</v>
      </c>
      <c r="G41" s="10">
        <f t="shared" si="3"/>
        <v>-191733</v>
      </c>
      <c r="H41" s="66" t="s">
        <v>464</v>
      </c>
      <c r="J41" s="170"/>
      <c r="K41" s="66" t="s">
        <v>294</v>
      </c>
      <c r="L41" s="10">
        <f t="shared" si="0"/>
        <v>-8102735</v>
      </c>
      <c r="N41" s="196">
        <v>41</v>
      </c>
      <c r="P41" s="10">
        <v>-8102735</v>
      </c>
      <c r="Q41" s="10">
        <f t="shared" si="1"/>
        <v>0</v>
      </c>
    </row>
    <row r="42" spans="1:17" s="3" customFormat="1" ht="18" customHeight="1">
      <c r="A42" s="11" t="s">
        <v>100</v>
      </c>
      <c r="B42" s="165" t="s">
        <v>8</v>
      </c>
      <c r="C42" s="10"/>
      <c r="D42" s="10"/>
      <c r="F42" s="10">
        <v>-365498949</v>
      </c>
      <c r="G42" s="10">
        <f t="shared" si="3"/>
        <v>7938204</v>
      </c>
      <c r="H42" s="66" t="s">
        <v>465</v>
      </c>
      <c r="J42" s="170"/>
      <c r="K42" s="66" t="s">
        <v>295</v>
      </c>
      <c r="L42" s="10">
        <f t="shared" si="0"/>
        <v>-357560745</v>
      </c>
      <c r="N42" s="196">
        <v>42</v>
      </c>
      <c r="P42" s="10">
        <v>-357560745</v>
      </c>
      <c r="Q42" s="10">
        <f t="shared" si="1"/>
        <v>0</v>
      </c>
    </row>
    <row r="43" spans="1:17" s="3" customFormat="1" ht="18" customHeight="1">
      <c r="A43" s="11" t="s">
        <v>101</v>
      </c>
      <c r="B43" s="165" t="s">
        <v>7</v>
      </c>
      <c r="C43" s="10"/>
      <c r="D43" s="10"/>
      <c r="F43" s="10">
        <v>-867650</v>
      </c>
      <c r="G43" s="10">
        <f t="shared" si="3"/>
        <v>-306887</v>
      </c>
      <c r="H43" s="66" t="s">
        <v>459</v>
      </c>
      <c r="J43" s="170"/>
      <c r="K43" s="66" t="s">
        <v>128</v>
      </c>
      <c r="L43" s="10">
        <f t="shared" si="0"/>
        <v>-1174537</v>
      </c>
      <c r="N43" s="196">
        <v>43</v>
      </c>
      <c r="P43" s="10">
        <v>-1174537</v>
      </c>
      <c r="Q43" s="10">
        <f t="shared" si="1"/>
        <v>0</v>
      </c>
    </row>
    <row r="44" spans="1:17" s="3" customFormat="1" ht="18" customHeight="1">
      <c r="A44" s="11" t="s">
        <v>102</v>
      </c>
      <c r="B44" s="165" t="s">
        <v>8</v>
      </c>
      <c r="C44" s="10"/>
      <c r="D44" s="10"/>
      <c r="F44" s="10">
        <v>-20563395</v>
      </c>
      <c r="G44" s="10">
        <f t="shared" si="3"/>
        <v>707076</v>
      </c>
      <c r="H44" s="66" t="s">
        <v>467</v>
      </c>
      <c r="J44" s="170"/>
      <c r="K44" s="66" t="s">
        <v>297</v>
      </c>
      <c r="L44" s="10">
        <f t="shared" si="0"/>
        <v>-19856319</v>
      </c>
      <c r="N44" s="196">
        <v>44</v>
      </c>
      <c r="P44" s="10">
        <v>-19856319</v>
      </c>
      <c r="Q44" s="10">
        <f t="shared" si="1"/>
        <v>0</v>
      </c>
    </row>
    <row r="45" spans="1:17" s="3" customFormat="1" ht="18" customHeight="1">
      <c r="A45" s="11" t="s">
        <v>103</v>
      </c>
      <c r="B45" s="165" t="s">
        <v>8</v>
      </c>
      <c r="C45" s="10"/>
      <c r="D45" s="10"/>
      <c r="F45" s="10">
        <v>-74985093</v>
      </c>
      <c r="G45" s="10">
        <f t="shared" si="3"/>
        <v>997944</v>
      </c>
      <c r="H45" s="66" t="s">
        <v>460</v>
      </c>
      <c r="J45" s="170"/>
      <c r="K45" s="66" t="s">
        <v>296</v>
      </c>
      <c r="L45" s="10">
        <f t="shared" si="0"/>
        <v>-73987149</v>
      </c>
      <c r="N45" s="196">
        <v>45</v>
      </c>
      <c r="P45" s="10">
        <v>-73987149</v>
      </c>
      <c r="Q45" s="10">
        <f t="shared" si="1"/>
        <v>0</v>
      </c>
    </row>
    <row r="46" spans="1:17" s="3" customFormat="1" ht="18" customHeight="1">
      <c r="A46" s="74" t="s">
        <v>141</v>
      </c>
      <c r="B46" s="165"/>
      <c r="C46" s="10"/>
      <c r="D46" s="10"/>
      <c r="F46" s="10"/>
      <c r="G46" s="10"/>
      <c r="H46" s="66" t="s">
        <v>461</v>
      </c>
      <c r="J46" s="170"/>
      <c r="K46" s="211" t="s">
        <v>227</v>
      </c>
      <c r="L46" s="10"/>
      <c r="N46" s="150">
        <v>46</v>
      </c>
      <c r="P46" s="10"/>
      <c r="Q46" s="10">
        <f t="shared" si="1"/>
        <v>0</v>
      </c>
    </row>
    <row r="47" spans="1:17" s="3" customFormat="1" ht="18" customHeight="1">
      <c r="A47" s="19" t="s">
        <v>239</v>
      </c>
      <c r="B47" s="167" t="s">
        <v>9</v>
      </c>
      <c r="C47" s="12"/>
      <c r="D47" s="12"/>
      <c r="F47" s="12">
        <v>-907751508</v>
      </c>
      <c r="G47" s="12"/>
      <c r="H47" s="262" t="s">
        <v>462</v>
      </c>
      <c r="J47" s="12">
        <f>-SUM(J6:J26)</f>
        <v>-79072184</v>
      </c>
      <c r="K47" s="12">
        <f>-SUM(K29:K32)</f>
        <v>123861183</v>
      </c>
      <c r="L47" s="12">
        <f t="shared" si="0"/>
        <v>-862962509</v>
      </c>
      <c r="N47" s="197">
        <v>47</v>
      </c>
      <c r="P47" s="12">
        <f>-986823692+123861183</f>
        <v>-862962509</v>
      </c>
      <c r="Q47" s="12">
        <f t="shared" si="1"/>
        <v>0</v>
      </c>
    </row>
    <row r="48" spans="1:17" s="3" customFormat="1" ht="18" customHeight="1">
      <c r="A48" s="227" t="s">
        <v>356</v>
      </c>
      <c r="B48" s="267" t="s">
        <v>442</v>
      </c>
      <c r="C48" s="12"/>
      <c r="D48" s="12"/>
      <c r="F48" s="12">
        <f t="shared" ref="F48:L48" si="4">ROUND(SUM(F27:F47),0)</f>
        <v>0</v>
      </c>
      <c r="G48" s="12">
        <f>ROUND(SUM(G27:G47),0)</f>
        <v>0</v>
      </c>
      <c r="H48" s="12">
        <f t="shared" si="4"/>
        <v>0</v>
      </c>
      <c r="J48" s="12">
        <f t="shared" si="4"/>
        <v>0</v>
      </c>
      <c r="K48" s="12">
        <f t="shared" si="4"/>
        <v>0</v>
      </c>
      <c r="L48" s="12">
        <f t="shared" si="4"/>
        <v>0</v>
      </c>
      <c r="N48" s="192">
        <v>48</v>
      </c>
      <c r="P48" s="12">
        <f>ROUND(SUM(P27:P47),0)</f>
        <v>0</v>
      </c>
      <c r="Q48" s="12">
        <f>ROUND(SUM(Q27:Q47),0)</f>
        <v>0</v>
      </c>
    </row>
    <row r="49" spans="1:23" s="7" customFormat="1" ht="18" customHeight="1">
      <c r="A49" s="2" t="s">
        <v>0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14"/>
      <c r="O49" s="3"/>
      <c r="P49" s="3"/>
      <c r="Q49" s="3"/>
      <c r="R49" s="3"/>
      <c r="S49" s="3"/>
      <c r="T49" s="1"/>
      <c r="U49" s="1"/>
      <c r="V49" s="1"/>
      <c r="W49" s="1"/>
    </row>
  </sheetData>
  <mergeCells count="6">
    <mergeCell ref="H36:H37"/>
    <mergeCell ref="A3:A4"/>
    <mergeCell ref="L6:L7"/>
    <mergeCell ref="C6:C25"/>
    <mergeCell ref="G6:G25"/>
    <mergeCell ref="K6:K25"/>
  </mergeCells>
  <conditionalFormatting sqref="C1:Q1048576">
    <cfRule type="cellIs" dxfId="14" priority="13" operator="equal">
      <formula>0</formula>
    </cfRule>
    <cfRule type="cellIs" dxfId="13" priority="14" operator="lessThan">
      <formula>0</formula>
    </cfRule>
  </conditionalFormatting>
  <printOptions horizontalCentered="1"/>
  <pageMargins left="0.25" right="0.25" top="0.25" bottom="0.25" header="0.3" footer="0.3"/>
  <pageSetup scale="71" orientation="landscape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673B1-F228-464B-BE39-D851D244C06C}">
  <dimension ref="A1:W49"/>
  <sheetViews>
    <sheetView zoomScaleNormal="100" workbookViewId="0">
      <pane ySplit="5" topLeftCell="A6" activePane="bottomLeft" state="frozen"/>
      <selection pane="bottomLeft"/>
    </sheetView>
  </sheetViews>
  <sheetFormatPr baseColWidth="10" defaultColWidth="14" defaultRowHeight="18" customHeight="1"/>
  <cols>
    <col min="1" max="1" width="55.83203125" style="2" customWidth="1"/>
    <col min="2" max="2" width="5.83203125" style="7" customWidth="1"/>
    <col min="3" max="3" width="12.5" style="3" bestFit="1" customWidth="1"/>
    <col min="4" max="4" width="13.6640625" style="3" bestFit="1" customWidth="1"/>
    <col min="5" max="5" width="3" style="3" customWidth="1"/>
    <col min="6" max="8" width="12.5" style="3" customWidth="1"/>
    <col min="9" max="9" width="3" style="3" customWidth="1"/>
    <col min="10" max="10" width="13.5" style="3" bestFit="1" customWidth="1"/>
    <col min="11" max="11" width="13.5" style="3" customWidth="1"/>
    <col min="12" max="12" width="14.6640625" style="3" customWidth="1"/>
    <col min="13" max="13" width="1.1640625" style="3" customWidth="1"/>
    <col min="14" max="14" width="3.1640625" style="14" bestFit="1" customWidth="1"/>
    <col min="15" max="15" width="1.6640625" style="3" bestFit="1" customWidth="1"/>
    <col min="16" max="17" width="14" style="3" customWidth="1"/>
    <col min="18" max="19" width="14" style="3"/>
    <col min="20" max="16384" width="14" style="1"/>
  </cols>
  <sheetData>
    <row r="1" spans="1:23" ht="17" customHeight="1">
      <c r="A1" s="2" t="s">
        <v>37</v>
      </c>
      <c r="B1" s="15" t="s">
        <v>44</v>
      </c>
      <c r="C1" s="15" t="s">
        <v>49</v>
      </c>
      <c r="D1" s="50" t="s">
        <v>45</v>
      </c>
      <c r="F1" s="50" t="s">
        <v>47</v>
      </c>
      <c r="G1" s="51" t="s">
        <v>48</v>
      </c>
      <c r="H1" s="51" t="s">
        <v>51</v>
      </c>
      <c r="J1" s="50" t="s">
        <v>95</v>
      </c>
      <c r="K1" s="50" t="s">
        <v>119</v>
      </c>
      <c r="L1" s="50" t="s">
        <v>111</v>
      </c>
      <c r="N1" s="192">
        <v>1</v>
      </c>
      <c r="O1" s="3" t="s">
        <v>0</v>
      </c>
    </row>
    <row r="2" spans="1:23" s="3" customFormat="1" ht="17" customHeight="1">
      <c r="A2" s="2" t="s">
        <v>50</v>
      </c>
      <c r="B2" s="16" t="s">
        <v>0</v>
      </c>
      <c r="C2" s="53" t="s">
        <v>38</v>
      </c>
      <c r="D2" s="4" t="s">
        <v>108</v>
      </c>
      <c r="F2" s="64" t="s">
        <v>107</v>
      </c>
      <c r="G2" s="64" t="s">
        <v>230</v>
      </c>
      <c r="H2" s="4" t="s">
        <v>55</v>
      </c>
      <c r="J2" s="4" t="s">
        <v>0</v>
      </c>
      <c r="K2" s="4" t="s">
        <v>13</v>
      </c>
      <c r="L2" s="64" t="s">
        <v>107</v>
      </c>
      <c r="N2" s="154" t="s">
        <v>41</v>
      </c>
      <c r="T2" s="1"/>
      <c r="U2" s="1"/>
      <c r="V2" s="1"/>
      <c r="W2" s="1"/>
    </row>
    <row r="3" spans="1:23" s="3" customFormat="1" ht="17" customHeight="1">
      <c r="A3" s="298" t="s">
        <v>257</v>
      </c>
      <c r="B3" s="49" t="s">
        <v>0</v>
      </c>
      <c r="C3" s="54" t="s">
        <v>10</v>
      </c>
      <c r="D3" s="5" t="s">
        <v>10</v>
      </c>
      <c r="F3" s="65" t="s">
        <v>10</v>
      </c>
      <c r="G3" s="65" t="s">
        <v>229</v>
      </c>
      <c r="H3" s="5" t="s">
        <v>110</v>
      </c>
      <c r="J3" s="5" t="s">
        <v>13</v>
      </c>
      <c r="K3" s="5" t="s">
        <v>121</v>
      </c>
      <c r="L3" s="65" t="s">
        <v>13</v>
      </c>
      <c r="N3" s="154" t="s">
        <v>42</v>
      </c>
      <c r="T3" s="1"/>
      <c r="U3" s="1"/>
      <c r="V3" s="1"/>
      <c r="W3" s="1"/>
    </row>
    <row r="4" spans="1:23" s="3" customFormat="1" ht="17" customHeight="1">
      <c r="A4" s="281"/>
      <c r="B4" s="17" t="s">
        <v>0</v>
      </c>
      <c r="C4" s="54" t="s">
        <v>11</v>
      </c>
      <c r="D4" s="5" t="s">
        <v>109</v>
      </c>
      <c r="F4" s="149" t="s">
        <v>11</v>
      </c>
      <c r="G4" s="149" t="s">
        <v>231</v>
      </c>
      <c r="H4" s="5" t="s">
        <v>10</v>
      </c>
      <c r="J4" s="5" t="s">
        <v>39</v>
      </c>
      <c r="K4" s="5" t="s">
        <v>120</v>
      </c>
      <c r="L4" s="65" t="s">
        <v>11</v>
      </c>
      <c r="N4" s="154" t="s">
        <v>43</v>
      </c>
      <c r="Q4" s="3">
        <f>COUNTIF(Q27:Q48,0)-22</f>
        <v>0</v>
      </c>
      <c r="T4" s="1"/>
      <c r="U4" s="1"/>
      <c r="V4" s="1"/>
      <c r="W4" s="1"/>
    </row>
    <row r="5" spans="1:23" s="3" customFormat="1" ht="17" customHeight="1">
      <c r="A5" s="48" t="s">
        <v>283</v>
      </c>
      <c r="B5" s="20" t="s">
        <v>282</v>
      </c>
      <c r="C5" s="54" t="s">
        <v>12</v>
      </c>
      <c r="D5" s="5" t="s">
        <v>15</v>
      </c>
      <c r="F5" s="65" t="s">
        <v>12</v>
      </c>
      <c r="G5" s="65" t="s">
        <v>242</v>
      </c>
      <c r="H5" s="5" t="s">
        <v>15</v>
      </c>
      <c r="J5" s="52" t="s">
        <v>40</v>
      </c>
      <c r="K5" s="5" t="s">
        <v>15</v>
      </c>
      <c r="L5" s="65" t="s">
        <v>12</v>
      </c>
      <c r="N5" s="193">
        <v>5</v>
      </c>
      <c r="Q5" s="3">
        <f>SUM(Q27:Q48)</f>
        <v>0</v>
      </c>
      <c r="T5" s="1"/>
      <c r="U5" s="1"/>
      <c r="V5" s="1"/>
      <c r="W5" s="1"/>
    </row>
    <row r="6" spans="1:23" s="3" customFormat="1" ht="18" customHeight="1">
      <c r="A6" s="55" t="s">
        <v>23</v>
      </c>
      <c r="B6" s="59" t="s">
        <v>20</v>
      </c>
      <c r="C6" s="285" t="str">
        <f ca="1">"©"&amp;RIGHT("0"&amp;MONTH(NOW()),2)&amp;"/"&amp;RIGHT("0"&amp;DAY(NOW()),2)&amp;"/"&amp;YEAR(NOW())&amp;" LAWRENCE GERARD BRUNN (LGB), CPA (PA), MBA"</f>
        <v>©10/07/2024 LAWRENCE GERARD BRUNN (LGB), CPA (PA), MBA</v>
      </c>
      <c r="D6" s="305" t="s">
        <v>451</v>
      </c>
      <c r="F6" s="47"/>
      <c r="G6" s="287" t="s">
        <v>302</v>
      </c>
      <c r="H6" s="181"/>
      <c r="J6" s="9">
        <v>1325392455</v>
      </c>
      <c r="K6" s="289" t="s">
        <v>303</v>
      </c>
      <c r="L6" s="282" t="s">
        <v>218</v>
      </c>
      <c r="N6" s="194">
        <v>6</v>
      </c>
      <c r="T6" s="1"/>
      <c r="U6" s="1"/>
      <c r="V6" s="1"/>
      <c r="W6" s="1"/>
    </row>
    <row r="7" spans="1:23" s="3" customFormat="1" ht="18" customHeight="1">
      <c r="A7" s="56" t="s">
        <v>25</v>
      </c>
      <c r="B7" s="60" t="s">
        <v>19</v>
      </c>
      <c r="C7" s="286"/>
      <c r="D7" s="306"/>
      <c r="F7" s="180" t="s">
        <v>270</v>
      </c>
      <c r="G7" s="288"/>
      <c r="H7" s="182"/>
      <c r="J7" s="10">
        <v>-609752445</v>
      </c>
      <c r="K7" s="290"/>
      <c r="L7" s="283"/>
      <c r="N7" s="194">
        <v>7</v>
      </c>
      <c r="T7" s="1"/>
      <c r="U7" s="1"/>
      <c r="V7" s="1"/>
      <c r="W7" s="1"/>
    </row>
    <row r="8" spans="1:23" s="3" customFormat="1" ht="18" customHeight="1">
      <c r="A8" s="11" t="s">
        <v>26</v>
      </c>
      <c r="B8" s="60" t="s">
        <v>19</v>
      </c>
      <c r="C8" s="286"/>
      <c r="D8" s="306"/>
      <c r="F8" s="176" t="s">
        <v>281</v>
      </c>
      <c r="G8" s="288"/>
      <c r="H8" s="182"/>
      <c r="J8" s="10">
        <v>-303717624</v>
      </c>
      <c r="K8" s="290"/>
      <c r="L8" s="67" t="s">
        <v>127</v>
      </c>
      <c r="N8" s="194">
        <v>8</v>
      </c>
      <c r="T8" s="1"/>
      <c r="U8" s="1"/>
      <c r="V8" s="1"/>
      <c r="W8" s="1"/>
    </row>
    <row r="9" spans="1:23" s="3" customFormat="1" ht="18" customHeight="1">
      <c r="A9" s="11" t="s">
        <v>27</v>
      </c>
      <c r="B9" s="60" t="s">
        <v>19</v>
      </c>
      <c r="C9" s="286"/>
      <c r="D9" s="306"/>
      <c r="F9" s="176" t="s">
        <v>267</v>
      </c>
      <c r="G9" s="288"/>
      <c r="H9" s="182"/>
      <c r="J9" s="10">
        <v>-124695710</v>
      </c>
      <c r="K9" s="290"/>
      <c r="L9" s="67" t="s">
        <v>136</v>
      </c>
      <c r="N9" s="194">
        <v>9</v>
      </c>
      <c r="R9" s="21"/>
      <c r="T9" s="1"/>
      <c r="U9" s="1"/>
      <c r="V9" s="1"/>
      <c r="W9" s="1"/>
    </row>
    <row r="10" spans="1:23" s="3" customFormat="1" ht="18" customHeight="1">
      <c r="A10" s="11" t="s">
        <v>28</v>
      </c>
      <c r="B10" s="60" t="s">
        <v>19</v>
      </c>
      <c r="C10" s="286"/>
      <c r="D10" s="306"/>
      <c r="F10" s="176" t="s">
        <v>278</v>
      </c>
      <c r="G10" s="288"/>
      <c r="H10" s="182"/>
      <c r="J10" s="10">
        <v>-26288664</v>
      </c>
      <c r="K10" s="290"/>
      <c r="L10" s="67" t="s">
        <v>128</v>
      </c>
      <c r="N10" s="194">
        <v>10</v>
      </c>
      <c r="R10" s="21"/>
      <c r="T10" s="1"/>
      <c r="U10" s="1"/>
      <c r="V10" s="1"/>
      <c r="W10" s="1"/>
    </row>
    <row r="11" spans="1:23" s="3" customFormat="1" ht="18" customHeight="1" thickBot="1">
      <c r="A11" s="11" t="s">
        <v>29</v>
      </c>
      <c r="B11" s="60" t="s">
        <v>19</v>
      </c>
      <c r="C11" s="286"/>
      <c r="D11" s="306"/>
      <c r="E11" s="8"/>
      <c r="F11" s="176" t="s">
        <v>271</v>
      </c>
      <c r="G11" s="288"/>
      <c r="H11" s="182"/>
      <c r="I11" s="8"/>
      <c r="J11" s="10">
        <v>-30734031</v>
      </c>
      <c r="K11" s="290"/>
      <c r="L11" s="67" t="s">
        <v>133</v>
      </c>
      <c r="M11" s="8"/>
      <c r="N11" s="194">
        <v>11</v>
      </c>
      <c r="O11" s="8"/>
      <c r="R11" s="21"/>
      <c r="T11" s="1"/>
      <c r="U11" s="1"/>
      <c r="V11" s="1"/>
      <c r="W11" s="1"/>
    </row>
    <row r="12" spans="1:23" s="3" customFormat="1" ht="18" customHeight="1" thickTop="1">
      <c r="A12" s="11" t="s">
        <v>34</v>
      </c>
      <c r="B12" s="60" t="s">
        <v>19</v>
      </c>
      <c r="C12" s="286"/>
      <c r="D12" s="306"/>
      <c r="E12" s="8"/>
      <c r="F12" s="176" t="s">
        <v>273</v>
      </c>
      <c r="G12" s="304"/>
      <c r="H12" s="188">
        <f>H28</f>
        <v>-159851210</v>
      </c>
      <c r="I12" s="8"/>
      <c r="J12" s="10">
        <v>-64277637</v>
      </c>
      <c r="K12" s="290"/>
      <c r="L12" s="70" t="s">
        <v>134</v>
      </c>
      <c r="M12" s="8"/>
      <c r="N12" s="194">
        <v>12</v>
      </c>
      <c r="O12" s="8"/>
      <c r="T12" s="1"/>
      <c r="U12" s="1"/>
      <c r="V12" s="1"/>
      <c r="W12" s="1"/>
    </row>
    <row r="13" spans="1:23" s="3" customFormat="1" ht="18" customHeight="1" thickBot="1">
      <c r="A13" s="11" t="s">
        <v>30</v>
      </c>
      <c r="B13" s="60" t="s">
        <v>19</v>
      </c>
      <c r="C13" s="286"/>
      <c r="D13" s="306"/>
      <c r="F13" s="177" t="s">
        <v>279</v>
      </c>
      <c r="G13" s="304"/>
      <c r="H13" s="189">
        <f>K28</f>
        <v>123861183</v>
      </c>
      <c r="J13" s="10">
        <v>-37735070</v>
      </c>
      <c r="K13" s="290"/>
      <c r="L13" s="70" t="s">
        <v>135</v>
      </c>
      <c r="N13" s="194">
        <v>13</v>
      </c>
      <c r="T13" s="1"/>
      <c r="U13" s="1"/>
      <c r="V13" s="1"/>
      <c r="W13" s="1"/>
    </row>
    <row r="14" spans="1:23" s="3" customFormat="1" ht="18" customHeight="1" thickTop="1" thickBot="1">
      <c r="A14" s="11" t="s">
        <v>35</v>
      </c>
      <c r="B14" s="60" t="s">
        <v>19</v>
      </c>
      <c r="C14" s="286"/>
      <c r="D14" s="306"/>
      <c r="F14" s="13"/>
      <c r="G14" s="304"/>
      <c r="H14" s="174">
        <f>SUM(H12:H13)</f>
        <v>-35990027</v>
      </c>
      <c r="J14" s="10">
        <v>-12851412</v>
      </c>
      <c r="K14" s="290"/>
      <c r="L14" s="67"/>
      <c r="N14" s="194">
        <v>14</v>
      </c>
      <c r="T14" s="1"/>
      <c r="U14" s="1"/>
      <c r="V14" s="1"/>
      <c r="W14" s="1"/>
    </row>
    <row r="15" spans="1:23" s="3" customFormat="1" ht="18" customHeight="1" thickTop="1">
      <c r="A15" s="11" t="s">
        <v>31</v>
      </c>
      <c r="B15" s="60" t="s">
        <v>19</v>
      </c>
      <c r="C15" s="286"/>
      <c r="D15" s="307"/>
      <c r="F15" s="203" t="s">
        <v>287</v>
      </c>
      <c r="G15" s="288"/>
      <c r="H15" s="184" t="s">
        <v>219</v>
      </c>
      <c r="J15" s="10">
        <v>-101770767</v>
      </c>
      <c r="K15" s="290"/>
      <c r="L15" s="67"/>
      <c r="N15" s="194">
        <v>15</v>
      </c>
      <c r="T15" s="1"/>
      <c r="U15" s="1"/>
      <c r="V15" s="1"/>
      <c r="W15" s="1"/>
    </row>
    <row r="16" spans="1:23" s="3" customFormat="1" ht="18" customHeight="1">
      <c r="A16" s="11" t="s">
        <v>32</v>
      </c>
      <c r="B16" s="60" t="s">
        <v>17</v>
      </c>
      <c r="C16" s="286"/>
      <c r="D16" s="152" t="s">
        <v>445</v>
      </c>
      <c r="F16" s="204" t="s">
        <v>290</v>
      </c>
      <c r="G16" s="288"/>
      <c r="H16" s="184" t="s">
        <v>353</v>
      </c>
      <c r="J16" s="10">
        <v>45645609</v>
      </c>
      <c r="K16" s="290"/>
      <c r="L16" s="4" t="s">
        <v>407</v>
      </c>
      <c r="N16" s="194">
        <v>16</v>
      </c>
      <c r="T16" s="1"/>
      <c r="U16" s="1"/>
      <c r="V16" s="1"/>
      <c r="W16" s="1"/>
    </row>
    <row r="17" spans="1:23" s="3" customFormat="1" ht="18" customHeight="1">
      <c r="A17" s="11" t="s">
        <v>16</v>
      </c>
      <c r="B17" s="60" t="s">
        <v>17</v>
      </c>
      <c r="C17" s="286"/>
      <c r="D17" s="272" t="s">
        <v>237</v>
      </c>
      <c r="F17" s="176" t="s">
        <v>291</v>
      </c>
      <c r="G17" s="288"/>
      <c r="H17" s="184" t="s">
        <v>245</v>
      </c>
      <c r="J17" s="10">
        <v>11327598</v>
      </c>
      <c r="K17" s="290"/>
      <c r="L17" s="5" t="s">
        <v>406</v>
      </c>
      <c r="N17" s="194">
        <v>17</v>
      </c>
      <c r="T17" s="1"/>
      <c r="U17" s="1"/>
      <c r="V17" s="1"/>
      <c r="W17" s="1"/>
    </row>
    <row r="18" spans="1:23" s="3" customFormat="1" ht="18" customHeight="1">
      <c r="A18" s="11" t="s">
        <v>33</v>
      </c>
      <c r="B18" s="60" t="s">
        <v>17</v>
      </c>
      <c r="C18" s="286"/>
      <c r="D18" s="152" t="s">
        <v>122</v>
      </c>
      <c r="F18" s="176" t="s">
        <v>247</v>
      </c>
      <c r="G18" s="288"/>
      <c r="H18" s="184" t="s">
        <v>259</v>
      </c>
      <c r="J18" s="10">
        <v>-4173291</v>
      </c>
      <c r="K18" s="290"/>
      <c r="L18" s="6" t="s">
        <v>417</v>
      </c>
      <c r="N18" s="194">
        <v>18</v>
      </c>
      <c r="T18" s="1"/>
      <c r="U18" s="1"/>
      <c r="V18" s="1"/>
      <c r="W18" s="1"/>
    </row>
    <row r="19" spans="1:23" s="3" customFormat="1" ht="18" customHeight="1">
      <c r="A19" s="11" t="s">
        <v>52</v>
      </c>
      <c r="B19" s="60" t="s">
        <v>17</v>
      </c>
      <c r="C19" s="286"/>
      <c r="D19" s="72" t="s">
        <v>232</v>
      </c>
      <c r="F19" s="176" t="s">
        <v>122</v>
      </c>
      <c r="G19" s="288"/>
      <c r="H19" s="184" t="s">
        <v>260</v>
      </c>
      <c r="J19" s="10">
        <v>3294200</v>
      </c>
      <c r="K19" s="290"/>
      <c r="L19" s="65">
        <f>'15'!H33</f>
        <v>130660743</v>
      </c>
      <c r="N19" s="194">
        <v>19</v>
      </c>
      <c r="T19" s="1"/>
      <c r="U19" s="1"/>
      <c r="V19" s="1"/>
      <c r="W19" s="1"/>
    </row>
    <row r="20" spans="1:23" s="3" customFormat="1" ht="18" customHeight="1">
      <c r="A20" s="11" t="s">
        <v>97</v>
      </c>
      <c r="B20" s="60" t="s">
        <v>17</v>
      </c>
      <c r="C20" s="286"/>
      <c r="D20" s="72" t="s">
        <v>233</v>
      </c>
      <c r="F20" s="176" t="s">
        <v>276</v>
      </c>
      <c r="G20" s="288"/>
      <c r="H20" s="182"/>
      <c r="J20" s="10">
        <v>8564140</v>
      </c>
      <c r="K20" s="290"/>
      <c r="L20" s="12">
        <f>'15'!H36</f>
        <v>112424056</v>
      </c>
      <c r="N20" s="194">
        <v>20</v>
      </c>
      <c r="T20" s="1"/>
      <c r="U20" s="1"/>
      <c r="V20" s="1"/>
      <c r="W20" s="1"/>
    </row>
    <row r="21" spans="1:23" s="3" customFormat="1" ht="18" customHeight="1">
      <c r="A21" s="11" t="s">
        <v>52</v>
      </c>
      <c r="B21" s="60" t="s">
        <v>17</v>
      </c>
      <c r="C21" s="286"/>
      <c r="D21" s="72" t="s">
        <v>172</v>
      </c>
      <c r="F21" s="179" t="s">
        <v>289</v>
      </c>
      <c r="G21" s="288"/>
      <c r="H21" s="182"/>
      <c r="J21" s="10">
        <v>-3294200</v>
      </c>
      <c r="K21" s="290"/>
      <c r="L21" s="236">
        <f>L19+L20</f>
        <v>243084799</v>
      </c>
      <c r="N21" s="194">
        <v>21</v>
      </c>
      <c r="T21" s="1"/>
      <c r="U21" s="1"/>
      <c r="V21" s="1"/>
      <c r="W21" s="1"/>
    </row>
    <row r="22" spans="1:23" s="3" customFormat="1" ht="18" customHeight="1">
      <c r="A22" s="11" t="s">
        <v>53</v>
      </c>
      <c r="B22" s="60" t="s">
        <v>17</v>
      </c>
      <c r="C22" s="286"/>
      <c r="D22" s="72" t="s">
        <v>236</v>
      </c>
      <c r="F22" s="176" t="s">
        <v>277</v>
      </c>
      <c r="G22" s="288"/>
      <c r="H22" s="182"/>
      <c r="J22" s="10">
        <v>-1587595</v>
      </c>
      <c r="K22" s="290"/>
      <c r="L22" s="273" t="s">
        <v>453</v>
      </c>
      <c r="N22" s="194">
        <v>22</v>
      </c>
      <c r="T22" s="1"/>
      <c r="U22" s="1"/>
      <c r="V22" s="1"/>
      <c r="W22" s="1"/>
    </row>
    <row r="23" spans="1:23" s="3" customFormat="1" ht="18" customHeight="1">
      <c r="A23" s="11" t="s">
        <v>18</v>
      </c>
      <c r="B23" s="60" t="s">
        <v>17</v>
      </c>
      <c r="C23" s="286"/>
      <c r="D23" s="152" t="s">
        <v>234</v>
      </c>
      <c r="F23" s="179" t="s">
        <v>274</v>
      </c>
      <c r="G23" s="288"/>
      <c r="H23" s="182"/>
      <c r="J23" s="10">
        <v>4165234</v>
      </c>
      <c r="K23" s="290"/>
      <c r="L23" s="273" t="s">
        <v>452</v>
      </c>
      <c r="N23" s="194">
        <v>23</v>
      </c>
      <c r="T23" s="1"/>
      <c r="U23" s="1"/>
      <c r="V23" s="1"/>
      <c r="W23" s="1"/>
    </row>
    <row r="24" spans="1:23" s="3" customFormat="1" ht="18" customHeight="1">
      <c r="A24" s="11" t="s">
        <v>96</v>
      </c>
      <c r="B24" s="60" t="s">
        <v>17</v>
      </c>
      <c r="C24" s="286"/>
      <c r="D24" s="153" t="s">
        <v>235</v>
      </c>
      <c r="F24" s="178" t="s">
        <v>280</v>
      </c>
      <c r="G24" s="288"/>
      <c r="H24" s="183"/>
      <c r="J24" s="10">
        <v>25000</v>
      </c>
      <c r="K24" s="290"/>
      <c r="L24" s="67"/>
      <c r="N24" s="194">
        <v>24</v>
      </c>
    </row>
    <row r="25" spans="1:23" s="3" customFormat="1" ht="18" customHeight="1">
      <c r="A25" s="11" t="s">
        <v>54</v>
      </c>
      <c r="B25" s="60" t="s">
        <v>17</v>
      </c>
      <c r="C25" s="286"/>
      <c r="D25" s="153" t="s">
        <v>130</v>
      </c>
      <c r="F25" s="10"/>
      <c r="G25" s="288"/>
      <c r="H25" s="183"/>
      <c r="J25" s="10">
        <v>1536394</v>
      </c>
      <c r="K25" s="290"/>
      <c r="L25" s="67"/>
      <c r="N25" s="194">
        <v>25</v>
      </c>
      <c r="P25" s="4" t="s">
        <v>91</v>
      </c>
      <c r="Q25" s="4" t="s">
        <v>93</v>
      </c>
    </row>
    <row r="26" spans="1:23" s="3" customFormat="1" ht="18" customHeight="1">
      <c r="A26" s="22" t="s">
        <v>106</v>
      </c>
      <c r="B26" s="61" t="s">
        <v>22</v>
      </c>
      <c r="C26" s="24" t="s">
        <v>0</v>
      </c>
      <c r="D26" s="274" t="s">
        <v>227</v>
      </c>
      <c r="E26" s="58"/>
      <c r="F26" s="24" t="s">
        <v>0</v>
      </c>
      <c r="G26" s="24" t="s">
        <v>0</v>
      </c>
      <c r="H26" s="24" t="s">
        <v>0</v>
      </c>
      <c r="J26" s="24" t="s">
        <v>0</v>
      </c>
      <c r="K26" s="24">
        <f>-SUM($P29:$P32)</f>
        <v>123861183</v>
      </c>
      <c r="L26" s="24" t="s">
        <v>0</v>
      </c>
      <c r="N26" s="195">
        <v>26</v>
      </c>
      <c r="P26" s="6" t="s">
        <v>92</v>
      </c>
      <c r="Q26" s="6" t="s">
        <v>94</v>
      </c>
    </row>
    <row r="27" spans="1:23" s="3" customFormat="1" ht="18" customHeight="1" thickBot="1">
      <c r="A27" s="11" t="s">
        <v>14</v>
      </c>
      <c r="B27" s="165" t="s">
        <v>1</v>
      </c>
      <c r="C27" s="10">
        <f>-SUM(C29:C47)</f>
        <v>129320545</v>
      </c>
      <c r="D27" s="10"/>
      <c r="F27" s="10">
        <f t="shared" ref="F27" si="0">C27+IFERROR(D27*1,0)</f>
        <v>129320545</v>
      </c>
      <c r="G27" s="10">
        <f>-SUM(G29:G47)-G28</f>
        <v>-110639743</v>
      </c>
      <c r="H27" s="10"/>
      <c r="J27" s="10">
        <f>SUM(J6:J26)</f>
        <v>79072184</v>
      </c>
      <c r="K27" s="10"/>
      <c r="L27" s="10">
        <f t="shared" ref="L27:L47" si="1">SUM(F27:K27)</f>
        <v>97752986</v>
      </c>
      <c r="N27" s="196">
        <v>27</v>
      </c>
      <c r="P27" s="9">
        <v>97752986</v>
      </c>
      <c r="Q27" s="9">
        <f t="shared" ref="Q27:Q47" si="2">ROUND(L27-P27,0)</f>
        <v>0</v>
      </c>
    </row>
    <row r="28" spans="1:23" s="3" customFormat="1" ht="18" customHeight="1" thickTop="1" thickBot="1">
      <c r="A28" s="73" t="s">
        <v>240</v>
      </c>
      <c r="B28" s="165" t="s">
        <v>1</v>
      </c>
      <c r="C28" s="10">
        <v>0</v>
      </c>
      <c r="D28" s="10">
        <f>-SUM(C29:C32)</f>
        <v>162117001</v>
      </c>
      <c r="F28" s="10">
        <f t="shared" ref="F28:F47" si="3">C28+IFERROR(D28*1,0)</f>
        <v>162117001</v>
      </c>
      <c r="G28" s="161">
        <f>-'6'!G31</f>
        <v>-2265791</v>
      </c>
      <c r="H28" s="171">
        <f>-F28-G28</f>
        <v>-159851210</v>
      </c>
      <c r="J28" s="172"/>
      <c r="K28" s="171">
        <f>K26</f>
        <v>123861183</v>
      </c>
      <c r="L28" s="173">
        <f>SUM(F28:K28)</f>
        <v>123861183</v>
      </c>
      <c r="N28" s="151">
        <v>28</v>
      </c>
      <c r="P28" s="10">
        <v>123861183</v>
      </c>
      <c r="Q28" s="10">
        <f t="shared" si="2"/>
        <v>0</v>
      </c>
    </row>
    <row r="29" spans="1:23" s="3" customFormat="1" ht="18" customHeight="1" thickTop="1">
      <c r="A29" s="23" t="s">
        <v>113</v>
      </c>
      <c r="B29" s="166" t="s">
        <v>1</v>
      </c>
      <c r="C29" s="57">
        <v>126713524</v>
      </c>
      <c r="D29" s="57" t="s">
        <v>0</v>
      </c>
      <c r="E29" s="58"/>
      <c r="F29" s="57">
        <f>C29+IFERROR(D29*1,0)</f>
        <v>126713524</v>
      </c>
      <c r="G29" s="57">
        <f>P29-C29</f>
        <v>18216629</v>
      </c>
      <c r="H29" s="57" t="s">
        <v>434</v>
      </c>
      <c r="I29" s="58"/>
      <c r="J29" s="169" t="s">
        <v>0</v>
      </c>
      <c r="K29" s="57" t="s">
        <v>0</v>
      </c>
      <c r="L29" s="57">
        <f>SUM(F29:K29)+0.000001</f>
        <v>144930153.00000101</v>
      </c>
      <c r="N29" s="196">
        <v>29</v>
      </c>
      <c r="P29" s="57">
        <v>144930153</v>
      </c>
      <c r="Q29" s="10">
        <f t="shared" si="2"/>
        <v>0</v>
      </c>
    </row>
    <row r="30" spans="1:23" s="3" customFormat="1" ht="18" customHeight="1">
      <c r="A30" s="23" t="s">
        <v>114</v>
      </c>
      <c r="B30" s="166" t="s">
        <v>7</v>
      </c>
      <c r="C30" s="57">
        <v>-110319237</v>
      </c>
      <c r="D30" s="57" t="s">
        <v>0</v>
      </c>
      <c r="E30" s="58"/>
      <c r="F30" s="57">
        <f t="shared" si="3"/>
        <v>-110319237</v>
      </c>
      <c r="G30" s="57">
        <f>P30-C30</f>
        <v>4817903</v>
      </c>
      <c r="H30" s="57" t="s">
        <v>435</v>
      </c>
      <c r="I30" s="58"/>
      <c r="J30" s="169" t="s">
        <v>0</v>
      </c>
      <c r="K30" s="57" t="s">
        <v>0</v>
      </c>
      <c r="L30" s="57">
        <f>SUM(F30:K30)+0.000001</f>
        <v>-105501333.999999</v>
      </c>
      <c r="N30" s="196">
        <v>30</v>
      </c>
      <c r="P30" s="57">
        <v>-105501334</v>
      </c>
      <c r="Q30" s="10">
        <f t="shared" si="2"/>
        <v>0</v>
      </c>
    </row>
    <row r="31" spans="1:23" s="3" customFormat="1" ht="18" customHeight="1">
      <c r="A31" s="23" t="s">
        <v>115</v>
      </c>
      <c r="B31" s="166" t="s">
        <v>7</v>
      </c>
      <c r="C31" s="57">
        <v>-119583521</v>
      </c>
      <c r="D31" s="57" t="s">
        <v>0</v>
      </c>
      <c r="E31" s="58"/>
      <c r="F31" s="57">
        <f t="shared" si="3"/>
        <v>-119583521</v>
      </c>
      <c r="G31" s="57">
        <f>P31-C31</f>
        <v>-6834641</v>
      </c>
      <c r="H31" s="57" t="s">
        <v>436</v>
      </c>
      <c r="I31" s="58"/>
      <c r="J31" s="169" t="s">
        <v>0</v>
      </c>
      <c r="K31" s="57" t="s">
        <v>0</v>
      </c>
      <c r="L31" s="57">
        <f>SUM(F31:K31)+0.000001</f>
        <v>-126418161.999999</v>
      </c>
      <c r="N31" s="196">
        <v>31</v>
      </c>
      <c r="P31" s="57">
        <v>-126418162</v>
      </c>
      <c r="Q31" s="10">
        <f t="shared" si="2"/>
        <v>0</v>
      </c>
    </row>
    <row r="32" spans="1:23" s="3" customFormat="1" ht="18" customHeight="1">
      <c r="A32" s="23" t="s">
        <v>116</v>
      </c>
      <c r="B32" s="166" t="s">
        <v>7</v>
      </c>
      <c r="C32" s="57">
        <v>-58927767</v>
      </c>
      <c r="D32" s="57" t="s">
        <v>0</v>
      </c>
      <c r="E32" s="58"/>
      <c r="F32" s="57">
        <f t="shared" si="3"/>
        <v>-58927767</v>
      </c>
      <c r="G32" s="57">
        <f>P32-C32</f>
        <v>22055927</v>
      </c>
      <c r="H32" s="57" t="s">
        <v>437</v>
      </c>
      <c r="I32" s="58"/>
      <c r="J32" s="169" t="s">
        <v>0</v>
      </c>
      <c r="K32" s="24" t="s">
        <v>0</v>
      </c>
      <c r="L32" s="57">
        <f>SUM(F32:K32)+0.000001</f>
        <v>-36871839.999999002</v>
      </c>
      <c r="N32" s="196">
        <v>32</v>
      </c>
      <c r="P32" s="57">
        <v>-36871840</v>
      </c>
      <c r="Q32" s="10">
        <f t="shared" si="2"/>
        <v>0</v>
      </c>
    </row>
    <row r="33" spans="1:17" s="3" customFormat="1" ht="18" customHeight="1">
      <c r="A33" s="11" t="s">
        <v>2</v>
      </c>
      <c r="B33" s="165" t="s">
        <v>1</v>
      </c>
      <c r="C33" s="10">
        <v>99030</v>
      </c>
      <c r="D33" s="10"/>
      <c r="F33" s="10">
        <f t="shared" si="3"/>
        <v>99030</v>
      </c>
      <c r="G33" s="10">
        <f>P33-F33</f>
        <v>5038424</v>
      </c>
      <c r="H33" s="10"/>
      <c r="J33" s="170"/>
      <c r="K33" s="72" t="s">
        <v>443</v>
      </c>
      <c r="L33" s="10">
        <f t="shared" si="1"/>
        <v>5137454</v>
      </c>
      <c r="N33" s="196">
        <v>33</v>
      </c>
      <c r="P33" s="10">
        <v>5137454</v>
      </c>
      <c r="Q33" s="10">
        <f t="shared" si="2"/>
        <v>0</v>
      </c>
    </row>
    <row r="34" spans="1:17" s="3" customFormat="1" ht="18" customHeight="1">
      <c r="A34" s="11" t="s">
        <v>98</v>
      </c>
      <c r="B34" s="165" t="s">
        <v>1</v>
      </c>
      <c r="C34" s="10">
        <v>4585787</v>
      </c>
      <c r="D34" s="10"/>
      <c r="F34" s="10">
        <f t="shared" si="3"/>
        <v>4585787</v>
      </c>
      <c r="G34" s="10">
        <f t="shared" ref="G34:G45" si="4">P34-F34</f>
        <v>24403</v>
      </c>
      <c r="H34" s="10"/>
      <c r="J34" s="170"/>
      <c r="K34" s="152" t="s">
        <v>277</v>
      </c>
      <c r="L34" s="10">
        <f t="shared" si="1"/>
        <v>4610190</v>
      </c>
      <c r="N34" s="196">
        <v>34</v>
      </c>
      <c r="P34" s="10">
        <v>4610190</v>
      </c>
      <c r="Q34" s="10">
        <f t="shared" si="2"/>
        <v>0</v>
      </c>
    </row>
    <row r="35" spans="1:17" s="3" customFormat="1" ht="18" customHeight="1">
      <c r="A35" s="11" t="s">
        <v>3</v>
      </c>
      <c r="B35" s="165" t="s">
        <v>1</v>
      </c>
      <c r="C35" s="10">
        <v>26762117</v>
      </c>
      <c r="D35" s="10"/>
      <c r="F35" s="10">
        <f t="shared" si="3"/>
        <v>26762117</v>
      </c>
      <c r="G35" s="10">
        <f t="shared" si="4"/>
        <v>-855989</v>
      </c>
      <c r="H35" s="10"/>
      <c r="J35" s="170"/>
      <c r="K35" s="72" t="s">
        <v>444</v>
      </c>
      <c r="L35" s="10">
        <f t="shared" si="1"/>
        <v>25906128</v>
      </c>
      <c r="N35" s="196">
        <v>35</v>
      </c>
      <c r="P35" s="10">
        <v>25906128</v>
      </c>
      <c r="Q35" s="10">
        <f t="shared" si="2"/>
        <v>0</v>
      </c>
    </row>
    <row r="36" spans="1:17" s="3" customFormat="1" ht="18" customHeight="1">
      <c r="A36" s="11" t="s">
        <v>36</v>
      </c>
      <c r="B36" s="165" t="s">
        <v>1</v>
      </c>
      <c r="C36" s="10">
        <v>66337512</v>
      </c>
      <c r="D36" s="10"/>
      <c r="F36" s="10">
        <f t="shared" si="3"/>
        <v>66337512</v>
      </c>
      <c r="G36" s="10">
        <f t="shared" si="4"/>
        <v>-74952</v>
      </c>
      <c r="H36" s="10"/>
      <c r="J36" s="170"/>
      <c r="K36" s="272" t="s">
        <v>445</v>
      </c>
      <c r="L36" s="10">
        <f t="shared" si="1"/>
        <v>66262560</v>
      </c>
      <c r="N36" s="196">
        <v>36</v>
      </c>
      <c r="P36" s="10">
        <v>66262560</v>
      </c>
      <c r="Q36" s="10">
        <f t="shared" si="2"/>
        <v>0</v>
      </c>
    </row>
    <row r="37" spans="1:17" s="3" customFormat="1" ht="18" customHeight="1">
      <c r="A37" s="11" t="s">
        <v>104</v>
      </c>
      <c r="B37" s="165" t="s">
        <v>4</v>
      </c>
      <c r="C37" s="10">
        <v>745368255</v>
      </c>
      <c r="D37" s="10"/>
      <c r="F37" s="10">
        <f t="shared" si="3"/>
        <v>745368255</v>
      </c>
      <c r="G37" s="10">
        <f t="shared" si="4"/>
        <v>41760662</v>
      </c>
      <c r="H37" s="10"/>
      <c r="J37" s="170"/>
      <c r="K37" s="72" t="s">
        <v>443</v>
      </c>
      <c r="L37" s="10">
        <f t="shared" si="1"/>
        <v>787128917</v>
      </c>
      <c r="N37" s="196">
        <v>37</v>
      </c>
      <c r="P37" s="10">
        <v>787128917</v>
      </c>
      <c r="Q37" s="10">
        <f t="shared" si="2"/>
        <v>0</v>
      </c>
    </row>
    <row r="38" spans="1:17" s="3" customFormat="1" ht="18" customHeight="1">
      <c r="A38" s="11" t="s">
        <v>5</v>
      </c>
      <c r="B38" s="165" t="s">
        <v>4</v>
      </c>
      <c r="C38" s="10">
        <v>546374339</v>
      </c>
      <c r="D38" s="10"/>
      <c r="F38" s="10">
        <f t="shared" si="3"/>
        <v>546374339</v>
      </c>
      <c r="G38" s="10">
        <f t="shared" si="4"/>
        <v>-15905767</v>
      </c>
      <c r="H38" s="10"/>
      <c r="J38" s="170"/>
      <c r="K38" s="152" t="s">
        <v>445</v>
      </c>
      <c r="L38" s="10">
        <f t="shared" si="1"/>
        <v>530468572</v>
      </c>
      <c r="N38" s="196">
        <v>38</v>
      </c>
      <c r="P38" s="10">
        <v>530468572</v>
      </c>
      <c r="Q38" s="10">
        <f t="shared" si="2"/>
        <v>0</v>
      </c>
    </row>
    <row r="39" spans="1:17" s="3" customFormat="1" ht="18" customHeight="1">
      <c r="A39" s="11" t="s">
        <v>21</v>
      </c>
      <c r="B39" s="165" t="s">
        <v>4</v>
      </c>
      <c r="C39" s="10">
        <v>12171497</v>
      </c>
      <c r="D39" s="10"/>
      <c r="F39" s="10">
        <f t="shared" si="3"/>
        <v>12171497</v>
      </c>
      <c r="G39" s="10">
        <f t="shared" si="4"/>
        <v>6882437</v>
      </c>
      <c r="H39" s="10"/>
      <c r="J39" s="170"/>
      <c r="K39" s="72" t="s">
        <v>449</v>
      </c>
      <c r="L39" s="10">
        <f t="shared" si="1"/>
        <v>19053934</v>
      </c>
      <c r="N39" s="196">
        <v>39</v>
      </c>
      <c r="P39" s="10">
        <v>19053934</v>
      </c>
      <c r="Q39" s="10">
        <f t="shared" si="2"/>
        <v>0</v>
      </c>
    </row>
    <row r="40" spans="1:17" s="3" customFormat="1" ht="18" customHeight="1">
      <c r="A40" s="11" t="s">
        <v>6</v>
      </c>
      <c r="B40" s="165" t="s">
        <v>4</v>
      </c>
      <c r="C40" s="10">
        <v>8675516</v>
      </c>
      <c r="D40" s="10"/>
      <c r="F40" s="10">
        <f t="shared" si="3"/>
        <v>8675516</v>
      </c>
      <c r="G40" s="10">
        <f t="shared" si="4"/>
        <v>26370103</v>
      </c>
      <c r="H40" s="10"/>
      <c r="J40" s="170"/>
      <c r="K40" s="152" t="s">
        <v>446</v>
      </c>
      <c r="L40" s="10">
        <f t="shared" si="1"/>
        <v>35045619</v>
      </c>
      <c r="N40" s="196">
        <v>40</v>
      </c>
      <c r="P40" s="10">
        <v>35045619</v>
      </c>
      <c r="Q40" s="10">
        <f t="shared" si="2"/>
        <v>0</v>
      </c>
    </row>
    <row r="41" spans="1:17" s="3" customFormat="1" ht="18" customHeight="1">
      <c r="A41" s="11" t="s">
        <v>99</v>
      </c>
      <c r="B41" s="165" t="s">
        <v>7</v>
      </c>
      <c r="C41" s="10">
        <v>-7911002</v>
      </c>
      <c r="D41" s="10"/>
      <c r="F41" s="10">
        <f t="shared" si="3"/>
        <v>-7911002</v>
      </c>
      <c r="G41" s="10">
        <f t="shared" si="4"/>
        <v>-191733</v>
      </c>
      <c r="H41" s="10"/>
      <c r="J41" s="170"/>
      <c r="K41" s="152" t="s">
        <v>447</v>
      </c>
      <c r="L41" s="10">
        <f t="shared" si="1"/>
        <v>-8102735</v>
      </c>
      <c r="N41" s="196">
        <v>41</v>
      </c>
      <c r="P41" s="10">
        <v>-8102735</v>
      </c>
      <c r="Q41" s="10">
        <f t="shared" si="2"/>
        <v>0</v>
      </c>
    </row>
    <row r="42" spans="1:17" s="3" customFormat="1" ht="18" customHeight="1">
      <c r="A42" s="11" t="s">
        <v>100</v>
      </c>
      <c r="B42" s="165" t="s">
        <v>8</v>
      </c>
      <c r="C42" s="10">
        <v>-365498949</v>
      </c>
      <c r="D42" s="10"/>
      <c r="F42" s="10">
        <f t="shared" si="3"/>
        <v>-365498949</v>
      </c>
      <c r="G42" s="10">
        <f t="shared" si="4"/>
        <v>7938204</v>
      </c>
      <c r="H42" s="10"/>
      <c r="J42" s="170"/>
      <c r="K42" s="72" t="s">
        <v>448</v>
      </c>
      <c r="L42" s="10">
        <f t="shared" si="1"/>
        <v>-357560745</v>
      </c>
      <c r="N42" s="196">
        <v>42</v>
      </c>
      <c r="P42" s="10">
        <v>-357560745</v>
      </c>
      <c r="Q42" s="10">
        <f t="shared" si="2"/>
        <v>0</v>
      </c>
    </row>
    <row r="43" spans="1:17" s="3" customFormat="1" ht="18" customHeight="1">
      <c r="A43" s="11" t="s">
        <v>101</v>
      </c>
      <c r="B43" s="165" t="s">
        <v>7</v>
      </c>
      <c r="C43" s="10">
        <v>-867650</v>
      </c>
      <c r="D43" s="10"/>
      <c r="F43" s="10">
        <f t="shared" si="3"/>
        <v>-867650</v>
      </c>
      <c r="G43" s="10">
        <f t="shared" si="4"/>
        <v>-306887</v>
      </c>
      <c r="H43" s="10"/>
      <c r="J43" s="170"/>
      <c r="K43" s="214" t="s">
        <v>450</v>
      </c>
      <c r="L43" s="10">
        <f t="shared" si="1"/>
        <v>-1174537</v>
      </c>
      <c r="N43" s="196">
        <v>43</v>
      </c>
      <c r="P43" s="10">
        <v>-1174537</v>
      </c>
      <c r="Q43" s="10">
        <f t="shared" si="2"/>
        <v>0</v>
      </c>
    </row>
    <row r="44" spans="1:17" s="3" customFormat="1" ht="18" customHeight="1">
      <c r="A44" s="11" t="s">
        <v>102</v>
      </c>
      <c r="B44" s="165" t="s">
        <v>8</v>
      </c>
      <c r="C44" s="10">
        <v>-20563395</v>
      </c>
      <c r="D44" s="10"/>
      <c r="F44" s="10">
        <f t="shared" si="3"/>
        <v>-20563395</v>
      </c>
      <c r="G44" s="10">
        <f t="shared" si="4"/>
        <v>707076</v>
      </c>
      <c r="H44" s="10"/>
      <c r="J44" s="170"/>
      <c r="K44" s="66"/>
      <c r="L44" s="10">
        <f t="shared" si="1"/>
        <v>-19856319</v>
      </c>
      <c r="N44" s="196">
        <v>44</v>
      </c>
      <c r="P44" s="10">
        <v>-19856319</v>
      </c>
      <c r="Q44" s="10">
        <f t="shared" si="2"/>
        <v>0</v>
      </c>
    </row>
    <row r="45" spans="1:17" s="3" customFormat="1" ht="18" customHeight="1">
      <c r="A45" s="11" t="s">
        <v>103</v>
      </c>
      <c r="B45" s="165" t="s">
        <v>8</v>
      </c>
      <c r="C45" s="10">
        <v>-74985093</v>
      </c>
      <c r="D45" s="232" t="s">
        <v>404</v>
      </c>
      <c r="F45" s="10">
        <f t="shared" si="3"/>
        <v>-74985093</v>
      </c>
      <c r="G45" s="10">
        <f t="shared" si="4"/>
        <v>997944</v>
      </c>
      <c r="H45" s="10"/>
      <c r="J45" s="170"/>
      <c r="K45" s="231" t="s">
        <v>403</v>
      </c>
      <c r="L45" s="10">
        <f t="shared" si="1"/>
        <v>-73987149</v>
      </c>
      <c r="N45" s="196">
        <v>45</v>
      </c>
      <c r="P45" s="10">
        <v>-73987149</v>
      </c>
      <c r="Q45" s="10">
        <f t="shared" si="2"/>
        <v>0</v>
      </c>
    </row>
    <row r="46" spans="1:17" s="3" customFormat="1" ht="18" customHeight="1">
      <c r="A46" s="73" t="s">
        <v>238</v>
      </c>
      <c r="B46" s="165" t="s">
        <v>9</v>
      </c>
      <c r="C46" s="10">
        <v>0</v>
      </c>
      <c r="D46" s="10">
        <f>-D28</f>
        <v>-162117001</v>
      </c>
      <c r="F46" s="10">
        <f t="shared" si="3"/>
        <v>-162117001</v>
      </c>
      <c r="G46" s="10">
        <f>-G28</f>
        <v>2265791</v>
      </c>
      <c r="H46" s="10">
        <f>-H27-H28</f>
        <v>159851210</v>
      </c>
      <c r="J46" s="170"/>
      <c r="K46" s="10">
        <f>-K28</f>
        <v>-123861183</v>
      </c>
      <c r="L46" s="69">
        <f t="shared" si="1"/>
        <v>-123861183</v>
      </c>
      <c r="N46" s="151">
        <v>46</v>
      </c>
      <c r="P46" s="10">
        <v>-123861183</v>
      </c>
      <c r="Q46" s="10">
        <f t="shared" si="2"/>
        <v>0</v>
      </c>
    </row>
    <row r="47" spans="1:17" s="3" customFormat="1" ht="18" customHeight="1">
      <c r="A47" s="19" t="s">
        <v>239</v>
      </c>
      <c r="B47" s="167" t="s">
        <v>9</v>
      </c>
      <c r="C47" s="12">
        <v>-907751508</v>
      </c>
      <c r="D47" s="12"/>
      <c r="F47" s="12">
        <f t="shared" si="3"/>
        <v>-907751508</v>
      </c>
      <c r="G47" s="12"/>
      <c r="H47" s="12"/>
      <c r="J47" s="12">
        <f>-J27</f>
        <v>-79072184</v>
      </c>
      <c r="K47" s="12"/>
      <c r="L47" s="12">
        <f t="shared" si="1"/>
        <v>-986823692</v>
      </c>
      <c r="N47" s="197">
        <v>47</v>
      </c>
      <c r="P47" s="12">
        <v>-986823692</v>
      </c>
      <c r="Q47" s="12">
        <f t="shared" si="2"/>
        <v>0</v>
      </c>
    </row>
    <row r="48" spans="1:17" s="3" customFormat="1" ht="18" customHeight="1">
      <c r="A48" s="227" t="s">
        <v>356</v>
      </c>
      <c r="B48" s="267" t="s">
        <v>442</v>
      </c>
      <c r="C48" s="12">
        <f t="shared" ref="C48:L48" si="5">ROUND(SUM(C27:C47),0)</f>
        <v>0</v>
      </c>
      <c r="D48" s="12">
        <f t="shared" si="5"/>
        <v>0</v>
      </c>
      <c r="F48" s="12">
        <f t="shared" si="5"/>
        <v>0</v>
      </c>
      <c r="G48" s="12">
        <f>ROUND(SUM(G27:G47),0)</f>
        <v>0</v>
      </c>
      <c r="H48" s="12">
        <f t="shared" si="5"/>
        <v>0</v>
      </c>
      <c r="J48" s="12">
        <f t="shared" si="5"/>
        <v>0</v>
      </c>
      <c r="K48" s="12">
        <f t="shared" si="5"/>
        <v>0</v>
      </c>
      <c r="L48" s="12">
        <f t="shared" si="5"/>
        <v>0</v>
      </c>
      <c r="N48" s="192">
        <v>48</v>
      </c>
      <c r="P48" s="12">
        <f>ROUND(SUM(P27:P47),0)</f>
        <v>0</v>
      </c>
      <c r="Q48" s="12">
        <f>ROUND(SUM(Q27:Q47),0)</f>
        <v>0</v>
      </c>
    </row>
    <row r="49" spans="1:1" ht="18" customHeight="1">
      <c r="A49" s="2" t="s">
        <v>0</v>
      </c>
    </row>
  </sheetData>
  <mergeCells count="6">
    <mergeCell ref="A3:A4"/>
    <mergeCell ref="L6:L7"/>
    <mergeCell ref="C6:C25"/>
    <mergeCell ref="G6:G25"/>
    <mergeCell ref="K6:K25"/>
    <mergeCell ref="D6:D15"/>
  </mergeCells>
  <conditionalFormatting sqref="C1:Q1048576">
    <cfRule type="cellIs" dxfId="12" priority="11" operator="equal">
      <formula>0</formula>
    </cfRule>
    <cfRule type="cellIs" dxfId="11" priority="12" operator="lessThan">
      <formula>0</formula>
    </cfRule>
  </conditionalFormatting>
  <printOptions horizontalCentered="1"/>
  <pageMargins left="0.25" right="0.25" top="0.25" bottom="0.25" header="0.3" footer="0.3"/>
  <pageSetup scale="71" orientation="landscape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0AC76-C700-344A-B5E9-C0370438D01F}">
  <dimension ref="A1:W49"/>
  <sheetViews>
    <sheetView zoomScaleNormal="100" workbookViewId="0">
      <pane ySplit="5" topLeftCell="A6" activePane="bottomLeft" state="frozen"/>
      <selection pane="bottomLeft"/>
    </sheetView>
  </sheetViews>
  <sheetFormatPr baseColWidth="10" defaultColWidth="14" defaultRowHeight="18" customHeight="1"/>
  <cols>
    <col min="1" max="1" width="55.83203125" style="2" customWidth="1"/>
    <col min="2" max="2" width="5.83203125" style="7" customWidth="1"/>
    <col min="3" max="3" width="12.5" style="3" bestFit="1" customWidth="1"/>
    <col min="4" max="4" width="13.6640625" style="3" bestFit="1" customWidth="1"/>
    <col min="5" max="5" width="3" style="3" customWidth="1"/>
    <col min="6" max="8" width="12.5" style="3" customWidth="1"/>
    <col min="9" max="9" width="3" style="3" customWidth="1"/>
    <col min="10" max="10" width="13.5" style="3" bestFit="1" customWidth="1"/>
    <col min="11" max="11" width="13.5" style="3" customWidth="1"/>
    <col min="12" max="12" width="14.6640625" style="3" customWidth="1"/>
    <col min="13" max="13" width="1.1640625" style="3" customWidth="1"/>
    <col min="14" max="14" width="3.1640625" style="14" bestFit="1" customWidth="1"/>
    <col min="15" max="15" width="1.6640625" style="3" bestFit="1" customWidth="1"/>
    <col min="16" max="17" width="14" style="3" customWidth="1"/>
    <col min="18" max="19" width="14" style="3"/>
    <col min="20" max="16384" width="14" style="1"/>
  </cols>
  <sheetData>
    <row r="1" spans="1:23" ht="17" customHeight="1">
      <c r="A1" s="2" t="s">
        <v>37</v>
      </c>
      <c r="B1" s="15" t="s">
        <v>44</v>
      </c>
      <c r="C1" s="230" t="s">
        <v>49</v>
      </c>
      <c r="D1" s="51" t="s">
        <v>45</v>
      </c>
      <c r="F1" s="51" t="s">
        <v>47</v>
      </c>
      <c r="G1" s="51" t="s">
        <v>48</v>
      </c>
      <c r="H1" s="51" t="s">
        <v>51</v>
      </c>
      <c r="J1" s="51" t="s">
        <v>95</v>
      </c>
      <c r="K1" s="51" t="s">
        <v>119</v>
      </c>
      <c r="L1" s="50" t="s">
        <v>111</v>
      </c>
      <c r="N1" s="192">
        <v>1</v>
      </c>
      <c r="O1" s="3" t="s">
        <v>0</v>
      </c>
    </row>
    <row r="2" spans="1:23" s="3" customFormat="1" ht="17" customHeight="1">
      <c r="A2" s="2" t="s">
        <v>50</v>
      </c>
      <c r="B2" s="16" t="s">
        <v>0</v>
      </c>
      <c r="C2" s="353" t="s">
        <v>402</v>
      </c>
      <c r="D2" s="354"/>
      <c r="E2" s="354"/>
      <c r="F2" s="354"/>
      <c r="G2" s="354"/>
      <c r="H2" s="354"/>
      <c r="I2" s="354"/>
      <c r="J2" s="354"/>
      <c r="K2" s="355"/>
      <c r="L2" s="64" t="s">
        <v>107</v>
      </c>
      <c r="N2" s="154" t="s">
        <v>41</v>
      </c>
      <c r="T2" s="1"/>
      <c r="U2" s="1"/>
      <c r="V2" s="1"/>
      <c r="W2" s="1"/>
    </row>
    <row r="3" spans="1:23" s="3" customFormat="1" ht="17" customHeight="1">
      <c r="A3" s="298" t="s">
        <v>257</v>
      </c>
      <c r="B3" s="49" t="s">
        <v>0</v>
      </c>
      <c r="C3" s="356"/>
      <c r="D3" s="357"/>
      <c r="E3" s="357"/>
      <c r="F3" s="357"/>
      <c r="G3" s="357"/>
      <c r="H3" s="357"/>
      <c r="I3" s="357"/>
      <c r="J3" s="357"/>
      <c r="K3" s="358"/>
      <c r="L3" s="65" t="s">
        <v>13</v>
      </c>
      <c r="N3" s="154" t="s">
        <v>42</v>
      </c>
      <c r="T3" s="1"/>
      <c r="U3" s="1"/>
      <c r="V3" s="1"/>
      <c r="W3" s="1"/>
    </row>
    <row r="4" spans="1:23" s="3" customFormat="1" ht="17" customHeight="1">
      <c r="A4" s="281"/>
      <c r="B4" s="17" t="s">
        <v>0</v>
      </c>
      <c r="C4" s="356"/>
      <c r="D4" s="357"/>
      <c r="E4" s="357"/>
      <c r="F4" s="357"/>
      <c r="G4" s="357"/>
      <c r="H4" s="357"/>
      <c r="I4" s="357"/>
      <c r="J4" s="357"/>
      <c r="K4" s="358"/>
      <c r="L4" s="65" t="s">
        <v>11</v>
      </c>
      <c r="N4" s="154" t="s">
        <v>43</v>
      </c>
      <c r="Q4" s="3">
        <f>COUNTIF(Q27:Q48,0)-6</f>
        <v>0</v>
      </c>
      <c r="T4" s="1"/>
      <c r="U4" s="1"/>
      <c r="V4" s="1"/>
      <c r="W4" s="1"/>
    </row>
    <row r="5" spans="1:23" s="3" customFormat="1" ht="17" customHeight="1">
      <c r="A5" s="229" t="s">
        <v>283</v>
      </c>
      <c r="B5" s="20" t="s">
        <v>282</v>
      </c>
      <c r="C5" s="359"/>
      <c r="D5" s="360"/>
      <c r="E5" s="360"/>
      <c r="F5" s="360"/>
      <c r="G5" s="360"/>
      <c r="H5" s="360"/>
      <c r="I5" s="360"/>
      <c r="J5" s="360"/>
      <c r="K5" s="361"/>
      <c r="L5" s="65" t="s">
        <v>12</v>
      </c>
      <c r="N5" s="193">
        <v>5</v>
      </c>
      <c r="Q5" s="3">
        <f>SUM(Q27:Q48)</f>
        <v>0</v>
      </c>
      <c r="T5" s="1"/>
      <c r="U5" s="1"/>
      <c r="V5" s="1"/>
      <c r="W5" s="1"/>
    </row>
    <row r="6" spans="1:23" s="3" customFormat="1" ht="18" customHeight="1">
      <c r="A6" s="314" t="s">
        <v>386</v>
      </c>
      <c r="B6" s="315"/>
      <c r="C6" s="286" t="str">
        <f ca="1">"©"&amp;RIGHT("0"&amp;MONTH(NOW()),2)&amp;"/"&amp;RIGHT("0"&amp;DAY(NOW()),2)&amp;"/"&amp;YEAR(NOW())&amp;" LAWRENCE GERARD BRUNN (LGB), CPA (PA), MBA"</f>
        <v>©10/07/2024 LAWRENCE GERARD BRUNN (LGB), CPA (PA), MBA</v>
      </c>
      <c r="D6" s="330" t="s">
        <v>391</v>
      </c>
      <c r="F6" s="191"/>
      <c r="G6" s="288" t="s">
        <v>302</v>
      </c>
      <c r="H6" s="184" t="s">
        <v>424</v>
      </c>
      <c r="J6" s="66"/>
      <c r="K6" s="290" t="s">
        <v>303</v>
      </c>
      <c r="L6" s="282" t="s">
        <v>352</v>
      </c>
      <c r="N6" s="194">
        <v>6</v>
      </c>
      <c r="T6" s="1"/>
      <c r="U6" s="1"/>
      <c r="V6" s="1"/>
      <c r="W6" s="1"/>
    </row>
    <row r="7" spans="1:23" s="3" customFormat="1" ht="18" customHeight="1">
      <c r="A7" s="316"/>
      <c r="B7" s="317"/>
      <c r="C7" s="286"/>
      <c r="D7" s="330"/>
      <c r="F7" s="180" t="s">
        <v>270</v>
      </c>
      <c r="G7" s="288"/>
      <c r="H7" s="184" t="s">
        <v>431</v>
      </c>
      <c r="J7" s="66"/>
      <c r="K7" s="290"/>
      <c r="L7" s="283"/>
      <c r="N7" s="194">
        <v>7</v>
      </c>
      <c r="T7" s="1"/>
      <c r="U7" s="1"/>
      <c r="V7" s="1"/>
      <c r="W7" s="1"/>
    </row>
    <row r="8" spans="1:23" s="3" customFormat="1" ht="18" customHeight="1">
      <c r="A8" s="316"/>
      <c r="B8" s="317"/>
      <c r="C8" s="286"/>
      <c r="D8" s="330"/>
      <c r="F8" s="176" t="s">
        <v>281</v>
      </c>
      <c r="G8" s="288"/>
      <c r="H8" s="258" t="s">
        <v>122</v>
      </c>
      <c r="J8" s="66" t="s">
        <v>127</v>
      </c>
      <c r="K8" s="290"/>
      <c r="L8" s="67" t="s">
        <v>271</v>
      </c>
      <c r="N8" s="194">
        <v>8</v>
      </c>
      <c r="T8" s="1"/>
      <c r="U8" s="1"/>
      <c r="V8" s="1"/>
      <c r="W8" s="1"/>
    </row>
    <row r="9" spans="1:23" s="3" customFormat="1" ht="18" customHeight="1">
      <c r="A9" s="316"/>
      <c r="B9" s="317"/>
      <c r="C9" s="286"/>
      <c r="D9" s="330"/>
      <c r="F9" s="176" t="s">
        <v>267</v>
      </c>
      <c r="G9" s="288"/>
      <c r="H9" s="66" t="s">
        <v>432</v>
      </c>
      <c r="J9" s="66" t="s">
        <v>393</v>
      </c>
      <c r="K9" s="290"/>
      <c r="L9" s="67" t="s">
        <v>272</v>
      </c>
      <c r="N9" s="194">
        <v>9</v>
      </c>
      <c r="R9" s="21"/>
      <c r="T9" s="1"/>
      <c r="U9" s="1"/>
      <c r="V9" s="1"/>
      <c r="W9" s="1"/>
    </row>
    <row r="10" spans="1:23" s="3" customFormat="1" ht="18" customHeight="1">
      <c r="A10" s="316"/>
      <c r="B10" s="317"/>
      <c r="C10" s="286"/>
      <c r="D10" s="330"/>
      <c r="F10" s="176" t="s">
        <v>278</v>
      </c>
      <c r="G10" s="288"/>
      <c r="H10" s="263" t="s">
        <v>56</v>
      </c>
      <c r="J10" s="66" t="s">
        <v>128</v>
      </c>
      <c r="K10" s="290"/>
      <c r="L10" s="68" t="s">
        <v>268</v>
      </c>
      <c r="N10" s="194">
        <v>10</v>
      </c>
      <c r="R10" s="21"/>
      <c r="T10" s="1"/>
      <c r="U10" s="1"/>
      <c r="V10" s="1"/>
      <c r="W10" s="1"/>
    </row>
    <row r="11" spans="1:23" s="3" customFormat="1" ht="18" customHeight="1">
      <c r="A11" s="316"/>
      <c r="B11" s="317"/>
      <c r="C11" s="286"/>
      <c r="D11" s="330"/>
      <c r="E11" s="8"/>
      <c r="F11" s="176" t="s">
        <v>271</v>
      </c>
      <c r="G11" s="288"/>
      <c r="H11" s="66" t="s">
        <v>423</v>
      </c>
      <c r="I11" s="8"/>
      <c r="J11" s="66" t="s">
        <v>394</v>
      </c>
      <c r="K11" s="290"/>
      <c r="L11" s="68" t="s">
        <v>269</v>
      </c>
      <c r="M11" s="8"/>
      <c r="N11" s="194">
        <v>11</v>
      </c>
      <c r="O11" s="8"/>
      <c r="R11" s="21"/>
      <c r="T11" s="1"/>
      <c r="U11" s="1"/>
      <c r="V11" s="1"/>
      <c r="W11" s="1"/>
    </row>
    <row r="12" spans="1:23" s="3" customFormat="1" ht="18" customHeight="1">
      <c r="A12" s="318" t="s">
        <v>387</v>
      </c>
      <c r="B12" s="319"/>
      <c r="C12" s="286"/>
      <c r="D12" s="330"/>
      <c r="E12" s="8"/>
      <c r="F12" s="176" t="s">
        <v>273</v>
      </c>
      <c r="G12" s="288"/>
      <c r="H12" s="66" t="s">
        <v>422</v>
      </c>
      <c r="I12" s="8"/>
      <c r="J12" s="66" t="s">
        <v>396</v>
      </c>
      <c r="K12" s="290"/>
      <c r="L12" s="67" t="s">
        <v>273</v>
      </c>
      <c r="M12" s="8"/>
      <c r="N12" s="194">
        <v>12</v>
      </c>
      <c r="O12" s="8"/>
      <c r="T12" s="1"/>
      <c r="U12" s="1"/>
      <c r="V12" s="1"/>
      <c r="W12" s="1"/>
    </row>
    <row r="13" spans="1:23" s="3" customFormat="1" ht="18" customHeight="1">
      <c r="A13" s="320"/>
      <c r="B13" s="321"/>
      <c r="C13" s="286"/>
      <c r="D13" s="330"/>
      <c r="F13" s="177" t="s">
        <v>279</v>
      </c>
      <c r="G13" s="288"/>
      <c r="H13" s="68" t="s">
        <v>234</v>
      </c>
      <c r="J13" s="66" t="s">
        <v>395</v>
      </c>
      <c r="K13" s="290"/>
      <c r="L13" s="67" t="s">
        <v>270</v>
      </c>
      <c r="N13" s="194">
        <v>13</v>
      </c>
      <c r="T13" s="1"/>
      <c r="U13" s="1"/>
      <c r="V13" s="1"/>
      <c r="W13" s="1"/>
    </row>
    <row r="14" spans="1:23" s="3" customFormat="1" ht="18" customHeight="1">
      <c r="A14" s="320"/>
      <c r="B14" s="321"/>
      <c r="C14" s="286"/>
      <c r="D14" s="330"/>
      <c r="F14" s="13"/>
      <c r="G14" s="288"/>
      <c r="H14" s="223" t="s">
        <v>428</v>
      </c>
      <c r="J14" s="341" t="s">
        <v>397</v>
      </c>
      <c r="K14" s="290"/>
      <c r="L14" s="67"/>
      <c r="N14" s="194">
        <v>14</v>
      </c>
      <c r="T14" s="1"/>
      <c r="U14" s="1"/>
      <c r="V14" s="1"/>
      <c r="W14" s="1"/>
    </row>
    <row r="15" spans="1:23" s="3" customFormat="1" ht="18" customHeight="1">
      <c r="A15" s="322"/>
      <c r="B15" s="323"/>
      <c r="C15" s="286"/>
      <c r="D15" s="330"/>
      <c r="F15" s="203" t="s">
        <v>287</v>
      </c>
      <c r="G15" s="288"/>
      <c r="H15" s="218" t="s">
        <v>56</v>
      </c>
      <c r="J15" s="341"/>
      <c r="K15" s="290"/>
      <c r="L15" s="350" t="s">
        <v>298</v>
      </c>
      <c r="N15" s="194">
        <v>15</v>
      </c>
      <c r="T15" s="1"/>
      <c r="U15" s="1"/>
      <c r="V15" s="1"/>
      <c r="W15" s="1"/>
    </row>
    <row r="16" spans="1:23" s="3" customFormat="1" ht="18" customHeight="1">
      <c r="A16" s="314" t="s">
        <v>388</v>
      </c>
      <c r="B16" s="315"/>
      <c r="C16" s="286"/>
      <c r="D16" s="330"/>
      <c r="F16" s="204" t="s">
        <v>290</v>
      </c>
      <c r="G16" s="288"/>
      <c r="H16" s="218" t="s">
        <v>423</v>
      </c>
      <c r="J16" s="342" t="s">
        <v>398</v>
      </c>
      <c r="K16" s="290"/>
      <c r="L16" s="351"/>
      <c r="N16" s="194">
        <v>16</v>
      </c>
      <c r="T16" s="1"/>
      <c r="U16" s="1"/>
      <c r="V16" s="1"/>
      <c r="W16" s="1"/>
    </row>
    <row r="17" spans="1:23" s="3" customFormat="1" ht="18" customHeight="1">
      <c r="A17" s="316"/>
      <c r="B17" s="317"/>
      <c r="C17" s="286"/>
      <c r="D17" s="330"/>
      <c r="F17" s="176" t="s">
        <v>291</v>
      </c>
      <c r="G17" s="288"/>
      <c r="H17" s="218" t="s">
        <v>422</v>
      </c>
      <c r="J17" s="342"/>
      <c r="K17" s="290"/>
      <c r="L17" s="351"/>
      <c r="N17" s="194">
        <v>17</v>
      </c>
      <c r="T17" s="1"/>
      <c r="U17" s="1"/>
      <c r="V17" s="1"/>
      <c r="W17" s="1"/>
    </row>
    <row r="18" spans="1:23" s="3" customFormat="1" ht="18" customHeight="1">
      <c r="A18" s="316"/>
      <c r="B18" s="317"/>
      <c r="C18" s="286"/>
      <c r="D18" s="330"/>
      <c r="F18" s="176" t="s">
        <v>247</v>
      </c>
      <c r="G18" s="288"/>
      <c r="H18" s="218" t="s">
        <v>429</v>
      </c>
      <c r="J18" s="343" t="s">
        <v>399</v>
      </c>
      <c r="K18" s="290"/>
      <c r="L18" s="351"/>
      <c r="N18" s="194">
        <v>18</v>
      </c>
      <c r="T18" s="1"/>
      <c r="U18" s="1"/>
      <c r="V18" s="1"/>
      <c r="W18" s="1"/>
    </row>
    <row r="19" spans="1:23" s="3" customFormat="1" ht="18" customHeight="1">
      <c r="A19" s="316"/>
      <c r="B19" s="317"/>
      <c r="C19" s="286"/>
      <c r="D19" s="330"/>
      <c r="F19" s="176" t="s">
        <v>122</v>
      </c>
      <c r="G19" s="288"/>
      <c r="H19" s="66" t="s">
        <v>425</v>
      </c>
      <c r="J19" s="343"/>
      <c r="K19" s="290"/>
      <c r="L19" s="351"/>
      <c r="N19" s="194">
        <v>19</v>
      </c>
      <c r="T19" s="1"/>
      <c r="U19" s="1"/>
      <c r="V19" s="1"/>
      <c r="W19" s="1"/>
    </row>
    <row r="20" spans="1:23" s="3" customFormat="1" ht="18" customHeight="1">
      <c r="A20" s="324"/>
      <c r="B20" s="325"/>
      <c r="C20" s="286"/>
      <c r="D20" s="330"/>
      <c r="F20" s="176" t="s">
        <v>276</v>
      </c>
      <c r="G20" s="288"/>
      <c r="H20" s="262" t="s">
        <v>426</v>
      </c>
      <c r="J20" s="344" t="s">
        <v>401</v>
      </c>
      <c r="K20" s="290"/>
      <c r="L20" s="351"/>
      <c r="N20" s="194">
        <v>20</v>
      </c>
      <c r="T20" s="1"/>
      <c r="U20" s="1"/>
      <c r="V20" s="1"/>
      <c r="W20" s="1"/>
    </row>
    <row r="21" spans="1:23" s="3" customFormat="1" ht="18" customHeight="1">
      <c r="A21" s="326" t="s">
        <v>389</v>
      </c>
      <c r="B21" s="327"/>
      <c r="C21" s="286"/>
      <c r="D21" s="330"/>
      <c r="F21" s="179" t="s">
        <v>289</v>
      </c>
      <c r="G21" s="288"/>
      <c r="H21" s="259" t="s">
        <v>224</v>
      </c>
      <c r="J21" s="344"/>
      <c r="K21" s="290"/>
      <c r="L21" s="351"/>
      <c r="N21" s="194">
        <v>21</v>
      </c>
      <c r="T21" s="1"/>
      <c r="U21" s="1"/>
      <c r="V21" s="1"/>
      <c r="W21" s="1"/>
    </row>
    <row r="22" spans="1:23" s="3" customFormat="1" ht="18" customHeight="1">
      <c r="A22" s="326"/>
      <c r="B22" s="327"/>
      <c r="C22" s="286"/>
      <c r="D22" s="330"/>
      <c r="F22" s="176" t="s">
        <v>277</v>
      </c>
      <c r="G22" s="288"/>
      <c r="H22" s="259" t="s">
        <v>427</v>
      </c>
      <c r="J22" s="345" t="s">
        <v>400</v>
      </c>
      <c r="K22" s="290"/>
      <c r="L22" s="351"/>
      <c r="N22" s="194">
        <v>22</v>
      </c>
      <c r="T22" s="1"/>
      <c r="U22" s="1"/>
      <c r="V22" s="1"/>
      <c r="W22" s="1"/>
    </row>
    <row r="23" spans="1:23" s="3" customFormat="1" ht="18" customHeight="1">
      <c r="A23" s="326"/>
      <c r="B23" s="327"/>
      <c r="C23" s="286"/>
      <c r="D23" s="330"/>
      <c r="F23" s="179" t="s">
        <v>274</v>
      </c>
      <c r="G23" s="288"/>
      <c r="H23" s="260" t="s">
        <v>433</v>
      </c>
      <c r="J23" s="345"/>
      <c r="K23" s="290"/>
      <c r="L23" s="351"/>
      <c r="N23" s="194">
        <v>23</v>
      </c>
      <c r="T23" s="1"/>
      <c r="U23" s="1"/>
      <c r="V23" s="1"/>
      <c r="W23" s="1"/>
    </row>
    <row r="24" spans="1:23" s="3" customFormat="1" ht="18" customHeight="1">
      <c r="A24" s="326"/>
      <c r="B24" s="327"/>
      <c r="C24" s="286"/>
      <c r="D24" s="330"/>
      <c r="F24" s="178" t="s">
        <v>280</v>
      </c>
      <c r="G24" s="288"/>
      <c r="H24" s="261" t="s">
        <v>317</v>
      </c>
      <c r="J24" s="66"/>
      <c r="K24" s="290"/>
      <c r="L24" s="352"/>
      <c r="N24" s="194">
        <v>24</v>
      </c>
    </row>
    <row r="25" spans="1:23" s="3" customFormat="1" ht="18" customHeight="1">
      <c r="A25" s="328"/>
      <c r="B25" s="329"/>
      <c r="C25" s="286"/>
      <c r="D25" s="330"/>
      <c r="F25" s="10"/>
      <c r="G25" s="288"/>
      <c r="H25" s="261" t="s">
        <v>430</v>
      </c>
      <c r="J25" s="66"/>
      <c r="K25" s="290"/>
      <c r="L25" s="10"/>
      <c r="N25" s="194">
        <v>25</v>
      </c>
      <c r="P25" s="4" t="s">
        <v>91</v>
      </c>
      <c r="Q25" s="4" t="s">
        <v>93</v>
      </c>
    </row>
    <row r="26" spans="1:23" s="3" customFormat="1" ht="18" customHeight="1">
      <c r="A26" s="22"/>
      <c r="B26" s="61"/>
      <c r="C26" s="24" t="s">
        <v>0</v>
      </c>
      <c r="D26" s="24" t="s">
        <v>0</v>
      </c>
      <c r="E26" s="58"/>
      <c r="F26" s="24" t="s">
        <v>0</v>
      </c>
      <c r="G26" s="24" t="s">
        <v>0</v>
      </c>
      <c r="H26" s="24" t="s">
        <v>0</v>
      </c>
      <c r="J26" s="24" t="s">
        <v>0</v>
      </c>
      <c r="K26" s="24" t="s">
        <v>0</v>
      </c>
      <c r="L26" s="24" t="s">
        <v>0</v>
      </c>
      <c r="N26" s="195">
        <v>26</v>
      </c>
      <c r="P26" s="6" t="s">
        <v>92</v>
      </c>
      <c r="Q26" s="6" t="s">
        <v>94</v>
      </c>
    </row>
    <row r="27" spans="1:23" s="3" customFormat="1" ht="18" customHeight="1">
      <c r="A27" s="11"/>
      <c r="B27" s="268" t="s">
        <v>442</v>
      </c>
      <c r="C27" s="10"/>
      <c r="D27" s="10"/>
      <c r="F27" s="10"/>
      <c r="G27" s="10"/>
      <c r="H27" s="10"/>
      <c r="J27" s="10"/>
      <c r="K27" s="10"/>
      <c r="L27" s="10"/>
      <c r="N27" s="196">
        <v>27</v>
      </c>
      <c r="P27" s="9"/>
      <c r="Q27" s="9"/>
    </row>
    <row r="28" spans="1:23" s="3" customFormat="1" ht="18" customHeight="1">
      <c r="A28" s="212" t="s">
        <v>240</v>
      </c>
      <c r="B28" s="213" t="s">
        <v>1</v>
      </c>
      <c r="C28" s="349" t="s">
        <v>288</v>
      </c>
      <c r="D28" s="349"/>
      <c r="E28" s="349"/>
      <c r="F28" s="349"/>
      <c r="G28" s="349"/>
      <c r="H28" s="349"/>
      <c r="I28" s="349"/>
      <c r="J28" s="349"/>
      <c r="K28" s="349"/>
      <c r="L28" s="205">
        <v>123861183</v>
      </c>
      <c r="N28" s="151">
        <v>28</v>
      </c>
      <c r="P28" s="10">
        <v>123861183</v>
      </c>
      <c r="Q28" s="10">
        <f t="shared" ref="Q28:Q32" si="0">ROUND(L28-P28,0)</f>
        <v>0</v>
      </c>
    </row>
    <row r="29" spans="1:23" s="3" customFormat="1" ht="18" customHeight="1">
      <c r="A29" s="23" t="s">
        <v>113</v>
      </c>
      <c r="B29" s="166" t="s">
        <v>1</v>
      </c>
      <c r="C29" s="57" t="s">
        <v>0</v>
      </c>
      <c r="D29" s="57" t="s">
        <v>0</v>
      </c>
      <c r="E29" s="58"/>
      <c r="F29" s="57" t="s">
        <v>0</v>
      </c>
      <c r="G29" s="57" t="s">
        <v>0</v>
      </c>
      <c r="H29" s="57" t="s">
        <v>0</v>
      </c>
      <c r="I29" s="58"/>
      <c r="J29" s="169" t="s">
        <v>0</v>
      </c>
      <c r="K29" s="190" t="s">
        <v>263</v>
      </c>
      <c r="L29" s="57">
        <v>144930153.00000101</v>
      </c>
      <c r="N29" s="196">
        <v>29</v>
      </c>
      <c r="P29" s="57">
        <v>144930153</v>
      </c>
      <c r="Q29" s="10">
        <f t="shared" si="0"/>
        <v>0</v>
      </c>
    </row>
    <row r="30" spans="1:23" s="3" customFormat="1" ht="18" customHeight="1">
      <c r="A30" s="23" t="s">
        <v>114</v>
      </c>
      <c r="B30" s="166" t="s">
        <v>7</v>
      </c>
      <c r="C30" s="57" t="s">
        <v>0</v>
      </c>
      <c r="D30" s="57" t="s">
        <v>0</v>
      </c>
      <c r="E30" s="58"/>
      <c r="F30" s="57" t="s">
        <v>0</v>
      </c>
      <c r="G30" s="57" t="s">
        <v>0</v>
      </c>
      <c r="H30" s="57" t="s">
        <v>0</v>
      </c>
      <c r="I30" s="58"/>
      <c r="J30" s="169" t="s">
        <v>0</v>
      </c>
      <c r="K30" s="190" t="s">
        <v>264</v>
      </c>
      <c r="L30" s="57">
        <v>-105501333.999999</v>
      </c>
      <c r="N30" s="196">
        <v>30</v>
      </c>
      <c r="P30" s="57">
        <v>-105501334</v>
      </c>
      <c r="Q30" s="10">
        <f t="shared" si="0"/>
        <v>0</v>
      </c>
    </row>
    <row r="31" spans="1:23" s="3" customFormat="1" ht="18" customHeight="1">
      <c r="A31" s="23" t="s">
        <v>115</v>
      </c>
      <c r="B31" s="166" t="s">
        <v>7</v>
      </c>
      <c r="C31" s="57" t="s">
        <v>0</v>
      </c>
      <c r="D31" s="57" t="s">
        <v>0</v>
      </c>
      <c r="E31" s="58"/>
      <c r="F31" s="57" t="s">
        <v>0</v>
      </c>
      <c r="G31" s="57" t="s">
        <v>0</v>
      </c>
      <c r="H31" s="57" t="s">
        <v>0</v>
      </c>
      <c r="I31" s="58"/>
      <c r="J31" s="169" t="s">
        <v>0</v>
      </c>
      <c r="K31" s="190" t="s">
        <v>265</v>
      </c>
      <c r="L31" s="57">
        <v>-126418161.999999</v>
      </c>
      <c r="N31" s="196">
        <v>31</v>
      </c>
      <c r="P31" s="57">
        <v>-126418162</v>
      </c>
      <c r="Q31" s="10">
        <f t="shared" si="0"/>
        <v>0</v>
      </c>
    </row>
    <row r="32" spans="1:23" s="3" customFormat="1" ht="18" customHeight="1">
      <c r="A32" s="23" t="s">
        <v>116</v>
      </c>
      <c r="B32" s="166" t="s">
        <v>7</v>
      </c>
      <c r="C32" s="57" t="s">
        <v>0</v>
      </c>
      <c r="D32" s="57" t="s">
        <v>0</v>
      </c>
      <c r="E32" s="58"/>
      <c r="F32" s="57" t="s">
        <v>0</v>
      </c>
      <c r="G32" s="57" t="s">
        <v>0</v>
      </c>
      <c r="H32" s="57" t="s">
        <v>0</v>
      </c>
      <c r="I32" s="58"/>
      <c r="J32" s="169" t="s">
        <v>0</v>
      </c>
      <c r="K32" s="190" t="s">
        <v>266</v>
      </c>
      <c r="L32" s="57">
        <v>-36871839.999999002</v>
      </c>
      <c r="N32" s="196">
        <v>32</v>
      </c>
      <c r="P32" s="57">
        <v>-36871840</v>
      </c>
      <c r="Q32" s="10">
        <f t="shared" si="0"/>
        <v>0</v>
      </c>
    </row>
    <row r="33" spans="1:17" s="3" customFormat="1" ht="18" customHeight="1">
      <c r="A33" s="331" t="s">
        <v>390</v>
      </c>
      <c r="B33" s="332"/>
      <c r="C33" s="225"/>
      <c r="D33" s="219" t="s">
        <v>383</v>
      </c>
      <c r="F33" s="219" t="s">
        <v>330</v>
      </c>
      <c r="G33" s="219" t="s">
        <v>331</v>
      </c>
      <c r="H33" s="219" t="s">
        <v>333</v>
      </c>
      <c r="J33" s="170"/>
      <c r="K33" s="191" t="s">
        <v>219</v>
      </c>
      <c r="L33" s="191" t="s">
        <v>219</v>
      </c>
      <c r="N33" s="196">
        <v>33</v>
      </c>
      <c r="P33" s="10"/>
      <c r="Q33" s="10"/>
    </row>
    <row r="34" spans="1:17" s="3" customFormat="1" ht="18" customHeight="1">
      <c r="A34" s="333"/>
      <c r="B34" s="334"/>
      <c r="C34" s="225"/>
      <c r="D34" s="221" t="s">
        <v>382</v>
      </c>
      <c r="E34" s="1" t="s">
        <v>227</v>
      </c>
      <c r="F34" s="68" t="s">
        <v>122</v>
      </c>
      <c r="G34" s="68" t="s">
        <v>122</v>
      </c>
      <c r="H34" s="68" t="s">
        <v>122</v>
      </c>
      <c r="J34" s="170"/>
      <c r="K34" s="191" t="s">
        <v>245</v>
      </c>
      <c r="L34" s="191" t="s">
        <v>245</v>
      </c>
      <c r="N34" s="196">
        <v>34</v>
      </c>
      <c r="P34" s="10"/>
      <c r="Q34" s="10"/>
    </row>
    <row r="35" spans="1:17" s="3" customFormat="1" ht="18" customHeight="1">
      <c r="A35" s="333"/>
      <c r="B35" s="334"/>
      <c r="C35" s="225"/>
      <c r="D35" s="225" t="s">
        <v>379</v>
      </c>
      <c r="E35" s="1" t="s">
        <v>227</v>
      </c>
      <c r="F35" s="66" t="s">
        <v>313</v>
      </c>
      <c r="G35" s="66" t="s">
        <v>313</v>
      </c>
      <c r="H35" s="66" t="s">
        <v>313</v>
      </c>
      <c r="J35" s="170"/>
      <c r="K35" s="191" t="s">
        <v>284</v>
      </c>
      <c r="L35" s="191" t="s">
        <v>246</v>
      </c>
      <c r="N35" s="196">
        <v>35</v>
      </c>
      <c r="P35" s="10"/>
      <c r="Q35" s="10"/>
    </row>
    <row r="36" spans="1:17" s="3" customFormat="1" ht="18" customHeight="1">
      <c r="A36" s="333"/>
      <c r="B36" s="334"/>
      <c r="C36" s="225"/>
      <c r="D36" s="225" t="s">
        <v>380</v>
      </c>
      <c r="E36" s="1" t="s">
        <v>227</v>
      </c>
      <c r="F36" s="66" t="s">
        <v>314</v>
      </c>
      <c r="G36" s="66" t="s">
        <v>314</v>
      </c>
      <c r="H36" s="66" t="s">
        <v>334</v>
      </c>
      <c r="J36" s="170"/>
      <c r="K36" s="191" t="s">
        <v>361</v>
      </c>
      <c r="L36" s="191" t="s">
        <v>358</v>
      </c>
      <c r="N36" s="196">
        <v>36</v>
      </c>
      <c r="P36" s="10"/>
      <c r="Q36" s="10"/>
    </row>
    <row r="37" spans="1:17" s="3" customFormat="1" ht="18" customHeight="1">
      <c r="A37" s="333"/>
      <c r="B37" s="334"/>
      <c r="C37" s="221"/>
      <c r="D37" s="221" t="s">
        <v>381</v>
      </c>
      <c r="E37" s="1" t="s">
        <v>227</v>
      </c>
      <c r="F37" s="68" t="s">
        <v>315</v>
      </c>
      <c r="G37" s="66" t="s">
        <v>324</v>
      </c>
      <c r="H37" s="66" t="s">
        <v>337</v>
      </c>
      <c r="J37" s="170"/>
      <c r="K37" s="191" t="s">
        <v>360</v>
      </c>
      <c r="L37" s="228" t="s">
        <v>357</v>
      </c>
      <c r="N37" s="196">
        <v>37</v>
      </c>
      <c r="P37" s="10"/>
      <c r="Q37" s="10"/>
    </row>
    <row r="38" spans="1:17" s="3" customFormat="1" ht="18" customHeight="1">
      <c r="A38" s="333"/>
      <c r="B38" s="334"/>
      <c r="C38" s="221"/>
      <c r="D38" s="221" t="s">
        <v>275</v>
      </c>
      <c r="E38" s="1" t="s">
        <v>227</v>
      </c>
      <c r="F38" s="218" t="s">
        <v>316</v>
      </c>
      <c r="G38" s="66" t="s">
        <v>252</v>
      </c>
      <c r="H38" s="68" t="s">
        <v>338</v>
      </c>
      <c r="J38" s="170"/>
      <c r="K38" s="191" t="s">
        <v>354</v>
      </c>
      <c r="L38" s="191"/>
      <c r="N38" s="196">
        <v>38</v>
      </c>
      <c r="P38" s="10"/>
      <c r="Q38" s="10"/>
    </row>
    <row r="39" spans="1:17" s="3" customFormat="1" ht="18" customHeight="1">
      <c r="A39" s="335" t="s">
        <v>470</v>
      </c>
      <c r="B39" s="336"/>
      <c r="C39" s="225"/>
      <c r="D39" s="225" t="s">
        <v>122</v>
      </c>
      <c r="E39" s="1" t="s">
        <v>227</v>
      </c>
      <c r="F39" s="66" t="s">
        <v>317</v>
      </c>
      <c r="G39" s="153" t="s">
        <v>325</v>
      </c>
      <c r="H39" s="66" t="s">
        <v>320</v>
      </c>
      <c r="J39" s="170"/>
      <c r="K39" s="191"/>
      <c r="L39" s="346" t="s">
        <v>359</v>
      </c>
      <c r="N39" s="196">
        <v>39</v>
      </c>
      <c r="P39" s="10"/>
      <c r="Q39" s="10"/>
    </row>
    <row r="40" spans="1:17" s="3" customFormat="1" ht="18" customHeight="1">
      <c r="A40" s="337"/>
      <c r="B40" s="338"/>
      <c r="C40" s="225"/>
      <c r="D40" s="225" t="s">
        <v>343</v>
      </c>
      <c r="E40" s="1" t="s">
        <v>227</v>
      </c>
      <c r="F40" s="66" t="s">
        <v>318</v>
      </c>
      <c r="G40" s="153" t="s">
        <v>130</v>
      </c>
      <c r="H40" s="66" t="s">
        <v>314</v>
      </c>
      <c r="J40" s="170"/>
      <c r="K40" s="10"/>
      <c r="L40" s="347"/>
      <c r="N40" s="196">
        <v>40</v>
      </c>
      <c r="P40" s="10"/>
      <c r="Q40" s="10"/>
    </row>
    <row r="41" spans="1:17" s="3" customFormat="1" ht="18" customHeight="1">
      <c r="A41" s="337"/>
      <c r="B41" s="338"/>
      <c r="C41" s="221"/>
      <c r="D41" s="221" t="s">
        <v>334</v>
      </c>
      <c r="E41" s="1" t="s">
        <v>227</v>
      </c>
      <c r="F41" s="68" t="s">
        <v>319</v>
      </c>
      <c r="G41" s="66" t="s">
        <v>125</v>
      </c>
      <c r="H41" s="66" t="s">
        <v>335</v>
      </c>
      <c r="J41" s="170"/>
      <c r="K41" s="10"/>
      <c r="L41" s="347"/>
      <c r="N41" s="196">
        <v>41</v>
      </c>
      <c r="P41" s="10"/>
      <c r="Q41" s="10"/>
    </row>
    <row r="42" spans="1:17" s="3" customFormat="1" ht="18" customHeight="1">
      <c r="A42" s="337"/>
      <c r="B42" s="338"/>
      <c r="C42" s="221"/>
      <c r="D42" s="221" t="s">
        <v>344</v>
      </c>
      <c r="E42" s="1" t="s">
        <v>227</v>
      </c>
      <c r="F42" s="66" t="s">
        <v>320</v>
      </c>
      <c r="G42" s="68" t="s">
        <v>332</v>
      </c>
      <c r="H42" s="66" t="s">
        <v>172</v>
      </c>
      <c r="J42" s="170"/>
      <c r="K42" s="10"/>
      <c r="L42" s="347"/>
      <c r="N42" s="196">
        <v>42</v>
      </c>
      <c r="P42" s="10"/>
      <c r="Q42" s="10"/>
    </row>
    <row r="43" spans="1:17" s="3" customFormat="1" ht="18" customHeight="1">
      <c r="A43" s="337"/>
      <c r="B43" s="338"/>
      <c r="C43" s="225"/>
      <c r="D43" s="225" t="s">
        <v>379</v>
      </c>
      <c r="E43" s="1" t="s">
        <v>227</v>
      </c>
      <c r="F43" s="66" t="s">
        <v>321</v>
      </c>
      <c r="G43" s="66" t="s">
        <v>125</v>
      </c>
      <c r="H43" s="66" t="s">
        <v>336</v>
      </c>
      <c r="J43" s="170"/>
      <c r="K43" s="10"/>
      <c r="L43" s="347"/>
      <c r="N43" s="196">
        <v>43</v>
      </c>
      <c r="P43" s="10"/>
      <c r="Q43" s="10"/>
    </row>
    <row r="44" spans="1:17" s="3" customFormat="1" ht="18" customHeight="1">
      <c r="A44" s="337"/>
      <c r="B44" s="338"/>
      <c r="C44" s="225"/>
      <c r="D44" s="225" t="s">
        <v>380</v>
      </c>
      <c r="E44" s="1" t="s">
        <v>227</v>
      </c>
      <c r="F44" s="66" t="s">
        <v>252</v>
      </c>
      <c r="G44" s="68" t="s">
        <v>326</v>
      </c>
      <c r="H44" s="66" t="s">
        <v>339</v>
      </c>
      <c r="J44" s="170"/>
      <c r="K44" s="10"/>
      <c r="L44" s="347"/>
      <c r="N44" s="196">
        <v>44</v>
      </c>
      <c r="P44" s="10"/>
      <c r="Q44" s="10"/>
    </row>
    <row r="45" spans="1:17" s="3" customFormat="1" ht="18" customHeight="1">
      <c r="A45" s="339"/>
      <c r="B45" s="340"/>
      <c r="C45" s="221"/>
      <c r="D45" s="221" t="s">
        <v>381</v>
      </c>
      <c r="E45" s="1" t="s">
        <v>227</v>
      </c>
      <c r="F45" s="153" t="s">
        <v>130</v>
      </c>
      <c r="G45" s="68" t="s">
        <v>327</v>
      </c>
      <c r="H45" s="66" t="s">
        <v>340</v>
      </c>
      <c r="J45" s="170"/>
      <c r="K45" s="10"/>
      <c r="L45" s="347"/>
      <c r="N45" s="196">
        <v>45</v>
      </c>
      <c r="P45" s="10"/>
      <c r="Q45" s="10"/>
    </row>
    <row r="46" spans="1:17" s="3" customFormat="1" ht="18" customHeight="1">
      <c r="A46" s="310" t="s">
        <v>392</v>
      </c>
      <c r="B46" s="311"/>
      <c r="C46" s="588" t="s">
        <v>474</v>
      </c>
      <c r="D46" s="221" t="s">
        <v>345</v>
      </c>
      <c r="E46" s="1" t="s">
        <v>227</v>
      </c>
      <c r="F46" s="153" t="s">
        <v>322</v>
      </c>
      <c r="G46" s="220" t="s">
        <v>328</v>
      </c>
      <c r="H46" s="66" t="s">
        <v>341</v>
      </c>
      <c r="J46" s="170"/>
      <c r="K46" s="10"/>
      <c r="L46" s="347"/>
      <c r="N46" s="151">
        <v>46</v>
      </c>
      <c r="P46" s="10"/>
      <c r="Q46" s="10"/>
    </row>
    <row r="47" spans="1:17" s="3" customFormat="1" ht="18" customHeight="1">
      <c r="A47" s="310"/>
      <c r="B47" s="311"/>
      <c r="C47" s="589"/>
      <c r="D47" s="222" t="s">
        <v>384</v>
      </c>
      <c r="E47" s="1" t="s">
        <v>227</v>
      </c>
      <c r="F47" s="226" t="s">
        <v>323</v>
      </c>
      <c r="G47" s="223" t="s">
        <v>329</v>
      </c>
      <c r="H47" s="224" t="s">
        <v>342</v>
      </c>
      <c r="J47" s="12"/>
      <c r="K47" s="12"/>
      <c r="L47" s="348"/>
      <c r="N47" s="197">
        <v>47</v>
      </c>
      <c r="P47" s="12"/>
      <c r="Q47" s="12"/>
    </row>
    <row r="48" spans="1:17" s="3" customFormat="1" ht="18" customHeight="1">
      <c r="A48" s="312"/>
      <c r="B48" s="313"/>
      <c r="C48" s="12"/>
      <c r="D48" s="12"/>
      <c r="F48" s="12"/>
      <c r="G48" s="12"/>
      <c r="H48" s="12"/>
      <c r="J48" s="308" t="s">
        <v>385</v>
      </c>
      <c r="K48" s="309"/>
      <c r="L48" s="12">
        <f t="shared" ref="L48" si="1">ROUND(SUM(L27:L47),0)</f>
        <v>0</v>
      </c>
      <c r="N48" s="192">
        <v>48</v>
      </c>
      <c r="P48" s="12">
        <f>ROUND(SUM(P27:P47),0)</f>
        <v>0</v>
      </c>
      <c r="Q48" s="12">
        <f>ROUND(SUM(Q27:Q47),0)</f>
        <v>0</v>
      </c>
    </row>
    <row r="49" spans="1:1" ht="18" customHeight="1">
      <c r="A49" s="2" t="s">
        <v>0</v>
      </c>
    </row>
  </sheetData>
  <mergeCells count="24">
    <mergeCell ref="L39:L47"/>
    <mergeCell ref="C28:K28"/>
    <mergeCell ref="A3:A4"/>
    <mergeCell ref="L6:L7"/>
    <mergeCell ref="C6:C25"/>
    <mergeCell ref="G6:G25"/>
    <mergeCell ref="K6:K25"/>
    <mergeCell ref="L15:L24"/>
    <mergeCell ref="C2:K5"/>
    <mergeCell ref="C46:C47"/>
    <mergeCell ref="J48:K48"/>
    <mergeCell ref="A46:B48"/>
    <mergeCell ref="A6:B11"/>
    <mergeCell ref="A12:B15"/>
    <mergeCell ref="A16:B20"/>
    <mergeCell ref="A21:B25"/>
    <mergeCell ref="D6:D25"/>
    <mergeCell ref="A33:B38"/>
    <mergeCell ref="A39:B45"/>
    <mergeCell ref="J14:J15"/>
    <mergeCell ref="J16:J17"/>
    <mergeCell ref="J18:J19"/>
    <mergeCell ref="J20:J21"/>
    <mergeCell ref="J22:J23"/>
  </mergeCells>
  <conditionalFormatting sqref="L1:Q1048576">
    <cfRule type="cellIs" dxfId="10" priority="5" operator="equal">
      <formula>0</formula>
    </cfRule>
    <cfRule type="cellIs" dxfId="9" priority="6" operator="lessThan">
      <formula>0</formula>
    </cfRule>
  </conditionalFormatting>
  <printOptions horizontalCentered="1"/>
  <pageMargins left="0.25" right="0.25" top="0.25" bottom="0.25" header="0.3" footer="0.3"/>
  <pageSetup scale="71" orientation="landscape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32313-76C4-1C4D-B148-CC77DB1FA27D}">
  <dimension ref="A1:AL55"/>
  <sheetViews>
    <sheetView workbookViewId="0"/>
  </sheetViews>
  <sheetFormatPr baseColWidth="10" defaultColWidth="7.83203125" defaultRowHeight="15" customHeight="1"/>
  <cols>
    <col min="1" max="1" width="39.5" style="75" customWidth="1"/>
    <col min="2" max="2" width="2.83203125" style="76" customWidth="1"/>
    <col min="3" max="3" width="5.33203125" style="75" customWidth="1"/>
    <col min="4" max="4" width="0.33203125" style="75" customWidth="1"/>
    <col min="5" max="5" width="5.5" style="75" customWidth="1"/>
    <col min="6" max="6" width="5.1640625" style="75" customWidth="1"/>
    <col min="7" max="7" width="5.5" style="75" customWidth="1"/>
    <col min="8" max="8" width="0.33203125" style="75" customWidth="1"/>
    <col min="9" max="9" width="5.5" style="75" customWidth="1"/>
    <col min="10" max="11" width="5.83203125" style="75" customWidth="1"/>
    <col min="12" max="12" width="0.33203125" style="75" customWidth="1"/>
    <col min="13" max="14" width="5.83203125" style="75" customWidth="1"/>
    <col min="15" max="15" width="5.5" style="75" customWidth="1"/>
    <col min="16" max="16" width="0.33203125" style="75" customWidth="1"/>
    <col min="17" max="17" width="5.5" style="75" customWidth="1"/>
    <col min="18" max="18" width="4.83203125" style="75" customWidth="1"/>
    <col min="19" max="19" width="5.5" style="75" customWidth="1"/>
    <col min="20" max="20" width="0.33203125" style="75" customWidth="1"/>
    <col min="21" max="21" width="5.5" style="75" customWidth="1"/>
    <col min="22" max="22" width="4.83203125" style="75" customWidth="1"/>
    <col min="23" max="23" width="5.33203125" style="75" customWidth="1"/>
    <col min="24" max="24" width="0.33203125" style="75" customWidth="1"/>
    <col min="25" max="25" width="5.5" style="75" customWidth="1"/>
    <col min="26" max="26" width="5" style="75" customWidth="1"/>
    <col min="27" max="27" width="5.5" style="75" customWidth="1"/>
    <col min="28" max="28" width="0.33203125" style="75" customWidth="1"/>
    <col min="29" max="29" width="5.5" style="75" customWidth="1"/>
    <col min="30" max="30" width="5.33203125" style="75" customWidth="1"/>
    <col min="31" max="31" width="5.5" style="75" customWidth="1"/>
    <col min="32" max="32" width="0.33203125" style="75" customWidth="1"/>
    <col min="33" max="33" width="5.5" style="75" customWidth="1"/>
    <col min="34" max="34" width="5.33203125" style="75" customWidth="1"/>
    <col min="35" max="16384" width="7.83203125" style="75"/>
  </cols>
  <sheetData>
    <row r="1" spans="1:35" ht="15" customHeight="1">
      <c r="A1" s="2" t="s">
        <v>37</v>
      </c>
      <c r="C1" s="411" t="s">
        <v>209</v>
      </c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S1" s="2"/>
    </row>
    <row r="2" spans="1:35" ht="15" customHeight="1">
      <c r="A2" s="140" t="s">
        <v>208</v>
      </c>
      <c r="C2" s="431" t="s">
        <v>175</v>
      </c>
      <c r="D2" s="432"/>
      <c r="E2" s="433"/>
      <c r="G2" s="437" t="s">
        <v>174</v>
      </c>
      <c r="H2" s="438"/>
      <c r="I2" s="439"/>
      <c r="K2" s="426" t="s">
        <v>173</v>
      </c>
      <c r="L2" s="427"/>
      <c r="M2" s="428"/>
      <c r="O2" s="394" t="s">
        <v>172</v>
      </c>
      <c r="P2" s="363"/>
      <c r="Q2" s="364"/>
      <c r="S2" s="402" t="s">
        <v>171</v>
      </c>
      <c r="T2" s="403"/>
      <c r="U2" s="404"/>
      <c r="W2" s="394" t="s">
        <v>170</v>
      </c>
      <c r="X2" s="363"/>
      <c r="Y2" s="364"/>
      <c r="AA2" s="394" t="s">
        <v>170</v>
      </c>
      <c r="AB2" s="363"/>
      <c r="AC2" s="364"/>
      <c r="AE2" s="362" t="s">
        <v>169</v>
      </c>
      <c r="AF2" s="363"/>
      <c r="AG2" s="364"/>
    </row>
    <row r="3" spans="1:35" ht="15" customHeight="1">
      <c r="A3" s="139" t="s">
        <v>207</v>
      </c>
      <c r="C3" s="464" t="s">
        <v>168</v>
      </c>
      <c r="D3" s="465"/>
      <c r="E3" s="466"/>
      <c r="G3" s="467" t="s">
        <v>165</v>
      </c>
      <c r="H3" s="468"/>
      <c r="I3" s="469"/>
      <c r="K3" s="455" t="s">
        <v>167</v>
      </c>
      <c r="L3" s="456"/>
      <c r="M3" s="457"/>
      <c r="O3" s="382" t="s">
        <v>166</v>
      </c>
      <c r="P3" s="383"/>
      <c r="Q3" s="384"/>
      <c r="S3" s="405" t="s">
        <v>165</v>
      </c>
      <c r="T3" s="406"/>
      <c r="U3" s="407"/>
      <c r="W3" s="382" t="s">
        <v>164</v>
      </c>
      <c r="X3" s="383"/>
      <c r="Y3" s="384"/>
      <c r="AA3" s="382" t="s">
        <v>163</v>
      </c>
      <c r="AB3" s="383"/>
      <c r="AC3" s="384"/>
      <c r="AE3" s="397" t="s">
        <v>162</v>
      </c>
      <c r="AF3" s="383"/>
      <c r="AG3" s="384"/>
    </row>
    <row r="4" spans="1:35" ht="15" customHeight="1">
      <c r="A4" s="99" t="s">
        <v>161</v>
      </c>
      <c r="C4" s="105">
        <v>400</v>
      </c>
      <c r="D4" s="106" t="s">
        <v>0</v>
      </c>
      <c r="E4" s="105"/>
      <c r="G4" s="105"/>
      <c r="H4" s="106" t="s">
        <v>0</v>
      </c>
      <c r="I4" s="105"/>
      <c r="K4" s="105"/>
      <c r="L4" s="106" t="s">
        <v>0</v>
      </c>
      <c r="M4" s="105"/>
      <c r="O4" s="105"/>
      <c r="P4" s="106" t="s">
        <v>0</v>
      </c>
      <c r="Q4" s="105"/>
      <c r="S4" s="105"/>
      <c r="T4" s="106" t="s">
        <v>0</v>
      </c>
      <c r="U4" s="107">
        <v>-15</v>
      </c>
      <c r="W4" s="105"/>
      <c r="X4" s="106" t="s">
        <v>0</v>
      </c>
      <c r="Y4" s="105"/>
      <c r="AA4" s="105"/>
      <c r="AB4" s="106" t="s">
        <v>0</v>
      </c>
      <c r="AC4" s="105">
        <v>-385</v>
      </c>
      <c r="AE4" s="105">
        <f t="shared" ref="AE4:AE13" si="0">C4+G4+K4+O4+S4+W4+AA4</f>
        <v>400</v>
      </c>
      <c r="AF4" s="106" t="s">
        <v>0</v>
      </c>
      <c r="AG4" s="105">
        <f t="shared" ref="AG4:AG13" si="1">E4+I4+M4+Q4+U4+Y4+AC4</f>
        <v>-400</v>
      </c>
      <c r="AI4" s="105">
        <f t="shared" ref="AI4:AI14" si="2">ROUND(AE4+AG4,0)</f>
        <v>0</v>
      </c>
    </row>
    <row r="5" spans="1:35" ht="15" customHeight="1" thickBot="1">
      <c r="A5" s="168" t="s">
        <v>254</v>
      </c>
      <c r="B5" s="133" t="s">
        <v>41</v>
      </c>
      <c r="C5" s="99"/>
      <c r="D5" s="79" t="s">
        <v>0</v>
      </c>
      <c r="E5" s="99"/>
      <c r="G5" s="99"/>
      <c r="H5" s="79" t="s">
        <v>0</v>
      </c>
      <c r="I5" s="99">
        <v>-15</v>
      </c>
      <c r="K5" s="99"/>
      <c r="L5" s="79" t="s">
        <v>0</v>
      </c>
      <c r="M5" s="99"/>
      <c r="O5" s="99"/>
      <c r="P5" s="79" t="s">
        <v>0</v>
      </c>
      <c r="Q5" s="99"/>
      <c r="S5" s="99">
        <v>15</v>
      </c>
      <c r="T5" s="79" t="s">
        <v>0</v>
      </c>
      <c r="U5" s="99"/>
      <c r="W5" s="99"/>
      <c r="X5" s="79" t="s">
        <v>0</v>
      </c>
      <c r="Y5" s="99"/>
      <c r="AA5" s="99"/>
      <c r="AB5" s="79" t="s">
        <v>0</v>
      </c>
      <c r="AC5" s="99"/>
      <c r="AE5" s="99">
        <f t="shared" si="0"/>
        <v>15</v>
      </c>
      <c r="AF5" s="79" t="s">
        <v>0</v>
      </c>
      <c r="AG5" s="99">
        <f t="shared" si="1"/>
        <v>-15</v>
      </c>
      <c r="AI5" s="99">
        <f t="shared" si="2"/>
        <v>0</v>
      </c>
    </row>
    <row r="6" spans="1:35" ht="15" customHeight="1" thickBot="1">
      <c r="A6" s="104" t="s">
        <v>206</v>
      </c>
      <c r="B6" s="133" t="s">
        <v>46</v>
      </c>
      <c r="C6" s="90"/>
      <c r="D6" s="138" t="s">
        <v>0</v>
      </c>
      <c r="E6" s="136">
        <v>-15</v>
      </c>
      <c r="F6" s="137" t="s">
        <v>205</v>
      </c>
      <c r="G6" s="136">
        <f>-E6</f>
        <v>15</v>
      </c>
      <c r="H6" s="135" t="s">
        <v>0</v>
      </c>
      <c r="I6" s="90"/>
      <c r="K6" s="90"/>
      <c r="L6" s="79" t="s">
        <v>0</v>
      </c>
      <c r="M6" s="90"/>
      <c r="O6" s="90"/>
      <c r="P6" s="79" t="s">
        <v>0</v>
      </c>
      <c r="Q6" s="90"/>
      <c r="S6" s="104">
        <v>9.9999999999999995E-7</v>
      </c>
      <c r="T6" s="79" t="s">
        <v>0</v>
      </c>
      <c r="U6" s="90"/>
      <c r="W6" s="90"/>
      <c r="X6" s="79" t="s">
        <v>0</v>
      </c>
      <c r="Y6" s="90"/>
      <c r="AA6" s="90"/>
      <c r="AB6" s="79" t="s">
        <v>0</v>
      </c>
      <c r="AC6" s="90"/>
      <c r="AE6" s="90">
        <f t="shared" si="0"/>
        <v>15.000000999999999</v>
      </c>
      <c r="AF6" s="79" t="s">
        <v>0</v>
      </c>
      <c r="AG6" s="90">
        <f t="shared" si="1"/>
        <v>-15</v>
      </c>
      <c r="AI6" s="90">
        <f t="shared" si="2"/>
        <v>0</v>
      </c>
    </row>
    <row r="7" spans="1:35" ht="15" customHeight="1">
      <c r="A7" s="99" t="s">
        <v>159</v>
      </c>
      <c r="B7" s="133" t="s">
        <v>86</v>
      </c>
      <c r="C7" s="99">
        <v>100</v>
      </c>
      <c r="D7" s="79" t="s">
        <v>0</v>
      </c>
      <c r="E7" s="121"/>
      <c r="F7" s="264" t="s">
        <v>201</v>
      </c>
      <c r="G7" s="120"/>
      <c r="H7" s="79" t="s">
        <v>0</v>
      </c>
      <c r="I7" s="99"/>
      <c r="K7" s="99"/>
      <c r="L7" s="79" t="s">
        <v>0</v>
      </c>
      <c r="M7" s="99"/>
      <c r="O7" s="99"/>
      <c r="P7" s="79" t="s">
        <v>0</v>
      </c>
      <c r="Q7" s="99">
        <v>-100</v>
      </c>
      <c r="S7" s="99"/>
      <c r="T7" s="79" t="s">
        <v>0</v>
      </c>
      <c r="U7" s="99"/>
      <c r="W7" s="99"/>
      <c r="X7" s="79" t="s">
        <v>0</v>
      </c>
      <c r="Y7" s="99"/>
      <c r="AA7" s="99"/>
      <c r="AB7" s="79" t="s">
        <v>0</v>
      </c>
      <c r="AC7" s="99"/>
      <c r="AE7" s="99">
        <f t="shared" si="0"/>
        <v>100</v>
      </c>
      <c r="AF7" s="79" t="s">
        <v>0</v>
      </c>
      <c r="AG7" s="99">
        <f t="shared" si="1"/>
        <v>-100</v>
      </c>
      <c r="AI7" s="99">
        <f t="shared" si="2"/>
        <v>0</v>
      </c>
    </row>
    <row r="8" spans="1:35" ht="15" customHeight="1">
      <c r="A8" s="159" t="s">
        <v>157</v>
      </c>
      <c r="B8" s="133" t="s">
        <v>111</v>
      </c>
      <c r="C8" s="99"/>
      <c r="D8" s="79" t="s">
        <v>0</v>
      </c>
      <c r="E8" s="121">
        <v>-70</v>
      </c>
      <c r="F8" s="265" t="s">
        <v>204</v>
      </c>
      <c r="G8" s="120">
        <v>70</v>
      </c>
      <c r="H8" s="79" t="s">
        <v>0</v>
      </c>
      <c r="I8" s="101"/>
      <c r="K8" s="99"/>
      <c r="L8" s="79" t="s">
        <v>0</v>
      </c>
      <c r="M8" s="99"/>
      <c r="O8" s="99"/>
      <c r="P8" s="79" t="s">
        <v>0</v>
      </c>
      <c r="Q8" s="99"/>
      <c r="S8" s="99"/>
      <c r="T8" s="79" t="s">
        <v>0</v>
      </c>
      <c r="U8" s="99"/>
      <c r="W8" s="99"/>
      <c r="X8" s="79" t="s">
        <v>0</v>
      </c>
      <c r="Y8" s="99"/>
      <c r="AA8" s="99"/>
      <c r="AB8" s="79" t="s">
        <v>0</v>
      </c>
      <c r="AC8" s="99"/>
      <c r="AE8" s="99">
        <f t="shared" si="0"/>
        <v>70</v>
      </c>
      <c r="AF8" s="79" t="s">
        <v>0</v>
      </c>
      <c r="AG8" s="99">
        <f t="shared" si="1"/>
        <v>-70</v>
      </c>
      <c r="AI8" s="99">
        <f t="shared" si="2"/>
        <v>0</v>
      </c>
    </row>
    <row r="9" spans="1:35" ht="15" customHeight="1">
      <c r="A9" s="155" t="s">
        <v>154</v>
      </c>
      <c r="B9" s="133" t="s">
        <v>0</v>
      </c>
      <c r="C9" s="90"/>
      <c r="D9" s="79" t="s">
        <v>0</v>
      </c>
      <c r="E9" s="118"/>
      <c r="F9" s="265" t="s">
        <v>203</v>
      </c>
      <c r="G9" s="117">
        <v>10</v>
      </c>
      <c r="H9" s="79" t="s">
        <v>0</v>
      </c>
      <c r="I9" s="90"/>
      <c r="K9" s="90"/>
      <c r="L9" s="79" t="s">
        <v>0</v>
      </c>
      <c r="M9" s="90"/>
      <c r="O9" s="90"/>
      <c r="P9" s="79" t="s">
        <v>0</v>
      </c>
      <c r="Q9" s="90"/>
      <c r="S9" s="90"/>
      <c r="T9" s="79" t="s">
        <v>0</v>
      </c>
      <c r="U9" s="90">
        <v>-10</v>
      </c>
      <c r="V9" s="134" t="s">
        <v>202</v>
      </c>
      <c r="W9" s="90"/>
      <c r="X9" s="79" t="s">
        <v>0</v>
      </c>
      <c r="Y9" s="90"/>
      <c r="AA9" s="90"/>
      <c r="AB9" s="79" t="s">
        <v>0</v>
      </c>
      <c r="AC9" s="90"/>
      <c r="AE9" s="90">
        <f t="shared" si="0"/>
        <v>10</v>
      </c>
      <c r="AF9" s="79" t="s">
        <v>0</v>
      </c>
      <c r="AG9" s="90">
        <f t="shared" si="1"/>
        <v>-10</v>
      </c>
      <c r="AI9" s="90">
        <f t="shared" si="2"/>
        <v>0</v>
      </c>
    </row>
    <row r="10" spans="1:35" ht="15" customHeight="1">
      <c r="A10" s="99" t="s">
        <v>150</v>
      </c>
      <c r="B10" s="133" t="s">
        <v>111</v>
      </c>
      <c r="C10" s="99"/>
      <c r="D10" s="79" t="s">
        <v>0</v>
      </c>
      <c r="E10" s="121"/>
      <c r="F10" s="265" t="s">
        <v>42</v>
      </c>
      <c r="G10" s="120"/>
      <c r="H10" s="79" t="s">
        <v>0</v>
      </c>
      <c r="I10" s="99"/>
      <c r="K10" s="99"/>
      <c r="L10" s="79" t="s">
        <v>0</v>
      </c>
      <c r="M10" s="99"/>
      <c r="O10" s="99">
        <v>100</v>
      </c>
      <c r="P10" s="79" t="s">
        <v>0</v>
      </c>
      <c r="Q10" s="99"/>
      <c r="S10" s="99"/>
      <c r="T10" s="79" t="s">
        <v>0</v>
      </c>
      <c r="U10" s="99"/>
      <c r="W10" s="99"/>
      <c r="X10" s="79" t="s">
        <v>0</v>
      </c>
      <c r="Y10" s="99">
        <v>-100</v>
      </c>
      <c r="AA10" s="99"/>
      <c r="AB10" s="79" t="s">
        <v>0</v>
      </c>
      <c r="AC10" s="99"/>
      <c r="AE10" s="99">
        <f t="shared" si="0"/>
        <v>100</v>
      </c>
      <c r="AF10" s="79" t="s">
        <v>0</v>
      </c>
      <c r="AG10" s="99">
        <f t="shared" si="1"/>
        <v>-100</v>
      </c>
      <c r="AI10" s="99">
        <f t="shared" si="2"/>
        <v>0</v>
      </c>
    </row>
    <row r="11" spans="1:35" ht="15" customHeight="1">
      <c r="A11" s="99" t="s">
        <v>150</v>
      </c>
      <c r="B11" s="133" t="s">
        <v>201</v>
      </c>
      <c r="C11" s="99"/>
      <c r="D11" s="79" t="s">
        <v>0</v>
      </c>
      <c r="E11" s="121"/>
      <c r="F11" s="265" t="s">
        <v>41</v>
      </c>
      <c r="G11" s="120"/>
      <c r="H11" s="79" t="s">
        <v>0</v>
      </c>
      <c r="I11" s="99">
        <v>-70</v>
      </c>
      <c r="K11" s="99"/>
      <c r="L11" s="79" t="s">
        <v>0</v>
      </c>
      <c r="M11" s="99"/>
      <c r="O11" s="99"/>
      <c r="P11" s="79" t="s">
        <v>0</v>
      </c>
      <c r="Q11" s="99"/>
      <c r="S11" s="99"/>
      <c r="T11" s="79" t="s">
        <v>0</v>
      </c>
      <c r="U11" s="99"/>
      <c r="W11" s="99">
        <v>70</v>
      </c>
      <c r="X11" s="79" t="s">
        <v>0</v>
      </c>
      <c r="Y11" s="99"/>
      <c r="AA11" s="99"/>
      <c r="AB11" s="79" t="s">
        <v>0</v>
      </c>
      <c r="AC11" s="99"/>
      <c r="AE11" s="99">
        <f t="shared" si="0"/>
        <v>70</v>
      </c>
      <c r="AF11" s="79" t="s">
        <v>0</v>
      </c>
      <c r="AG11" s="99">
        <f t="shared" si="1"/>
        <v>-70</v>
      </c>
      <c r="AI11" s="99">
        <f t="shared" si="2"/>
        <v>0</v>
      </c>
    </row>
    <row r="12" spans="1:35" ht="15" customHeight="1">
      <c r="A12" s="99" t="s">
        <v>150</v>
      </c>
      <c r="B12" s="133" t="s">
        <v>47</v>
      </c>
      <c r="C12" s="99"/>
      <c r="D12" s="79" t="s">
        <v>0</v>
      </c>
      <c r="E12" s="121"/>
      <c r="F12" s="265" t="s">
        <v>199</v>
      </c>
      <c r="G12" s="120"/>
      <c r="H12" s="79" t="s">
        <v>0</v>
      </c>
      <c r="I12" s="99">
        <v>-10</v>
      </c>
      <c r="K12" s="99"/>
      <c r="L12" s="79" t="s">
        <v>0</v>
      </c>
      <c r="M12" s="99"/>
      <c r="O12" s="99"/>
      <c r="P12" s="79" t="s">
        <v>0</v>
      </c>
      <c r="Q12" s="99"/>
      <c r="S12" s="99"/>
      <c r="T12" s="79" t="s">
        <v>0</v>
      </c>
      <c r="U12" s="99"/>
      <c r="W12" s="99">
        <v>10</v>
      </c>
      <c r="X12" s="79" t="s">
        <v>0</v>
      </c>
      <c r="Y12" s="99"/>
      <c r="AA12" s="99"/>
      <c r="AB12" s="79" t="s">
        <v>0</v>
      </c>
      <c r="AC12" s="99"/>
      <c r="AE12" s="99">
        <f t="shared" si="0"/>
        <v>10</v>
      </c>
      <c r="AF12" s="79" t="s">
        <v>0</v>
      </c>
      <c r="AG12" s="99">
        <f t="shared" si="1"/>
        <v>-10</v>
      </c>
      <c r="AI12" s="99">
        <f t="shared" si="2"/>
        <v>0</v>
      </c>
    </row>
    <row r="13" spans="1:35" ht="15" customHeight="1">
      <c r="A13" s="90" t="s">
        <v>149</v>
      </c>
      <c r="B13" s="133" t="s">
        <v>46</v>
      </c>
      <c r="C13" s="90"/>
      <c r="D13" s="79" t="s">
        <v>0</v>
      </c>
      <c r="E13" s="118"/>
      <c r="F13" s="265" t="s">
        <v>86</v>
      </c>
      <c r="G13" s="117"/>
      <c r="H13" s="79" t="s">
        <v>0</v>
      </c>
      <c r="I13" s="90"/>
      <c r="K13" s="90"/>
      <c r="L13" s="79" t="s">
        <v>0</v>
      </c>
      <c r="M13" s="90"/>
      <c r="O13" s="90"/>
      <c r="P13" s="79" t="s">
        <v>0</v>
      </c>
      <c r="Q13" s="90"/>
      <c r="S13" s="90"/>
      <c r="T13" s="79" t="s">
        <v>0</v>
      </c>
      <c r="U13" s="90"/>
      <c r="W13" s="96">
        <v>20</v>
      </c>
      <c r="X13" s="79" t="s">
        <v>0</v>
      </c>
      <c r="Y13" s="90"/>
      <c r="AA13" s="90"/>
      <c r="AB13" s="79">
        <v>-25</v>
      </c>
      <c r="AC13" s="90">
        <v>-20</v>
      </c>
      <c r="AE13" s="90">
        <f t="shared" si="0"/>
        <v>20</v>
      </c>
      <c r="AF13" s="79" t="s">
        <v>0</v>
      </c>
      <c r="AG13" s="90">
        <f t="shared" si="1"/>
        <v>-20</v>
      </c>
      <c r="AI13" s="90">
        <f t="shared" si="2"/>
        <v>0</v>
      </c>
    </row>
    <row r="14" spans="1:35" ht="15" customHeight="1">
      <c r="A14" s="91" t="s">
        <v>147</v>
      </c>
      <c r="B14" s="133"/>
      <c r="C14" s="91">
        <f>SUM(C4:C13)</f>
        <v>500</v>
      </c>
      <c r="D14" s="79" t="s">
        <v>0</v>
      </c>
      <c r="E14" s="116">
        <f>SUM(E4:E13)</f>
        <v>-85</v>
      </c>
      <c r="F14" s="265" t="s">
        <v>200</v>
      </c>
      <c r="G14" s="115">
        <f>SUM(G4:G13)</f>
        <v>95</v>
      </c>
      <c r="H14" s="79" t="s">
        <v>0</v>
      </c>
      <c r="I14" s="91">
        <f>SUM(I4:I13)</f>
        <v>-95</v>
      </c>
      <c r="K14" s="91">
        <f>SUM(K4:K13)</f>
        <v>0</v>
      </c>
      <c r="L14" s="79" t="s">
        <v>0</v>
      </c>
      <c r="M14" s="91">
        <f>SUM(M4:M13)</f>
        <v>0</v>
      </c>
      <c r="O14" s="91">
        <f>SUM(O4:O13)</f>
        <v>100</v>
      </c>
      <c r="P14" s="79" t="s">
        <v>0</v>
      </c>
      <c r="Q14" s="91">
        <f>SUM(Q4:Q13)</f>
        <v>-100</v>
      </c>
      <c r="S14" s="91">
        <f>SUM(S4:S13)</f>
        <v>15.000000999999999</v>
      </c>
      <c r="T14" s="79" t="s">
        <v>0</v>
      </c>
      <c r="U14" s="91">
        <f>SUM(U4:U13)</f>
        <v>-25</v>
      </c>
      <c r="W14" s="91">
        <f>SUM(W4:W13)</f>
        <v>100</v>
      </c>
      <c r="X14" s="79" t="s">
        <v>0</v>
      </c>
      <c r="Y14" s="91">
        <f>SUM(Y4:Y13)</f>
        <v>-100</v>
      </c>
      <c r="AA14" s="91">
        <f>SUM(AA4:AA13)</f>
        <v>0</v>
      </c>
      <c r="AB14" s="79" t="s">
        <v>0</v>
      </c>
      <c r="AC14" s="91">
        <f>SUM(AC4:AC13)</f>
        <v>-405</v>
      </c>
      <c r="AE14" s="91">
        <f>SUM(AE4:AE13)</f>
        <v>810.000001</v>
      </c>
      <c r="AF14" s="92" t="s">
        <v>0</v>
      </c>
      <c r="AG14" s="91">
        <f>SUM(AG4:AG13)</f>
        <v>-810</v>
      </c>
      <c r="AI14" s="91">
        <f t="shared" si="2"/>
        <v>0</v>
      </c>
    </row>
    <row r="15" spans="1:35" ht="15" customHeight="1" thickBot="1">
      <c r="A15" s="91" t="s">
        <v>56</v>
      </c>
      <c r="B15" s="132"/>
      <c r="C15" s="91">
        <f>ROUND(IF(SUM(C14:E14)&gt;0,SUM(C14:E14),0),0)</f>
        <v>415</v>
      </c>
      <c r="D15" s="92" t="s">
        <v>0</v>
      </c>
      <c r="E15" s="116">
        <f>ROUND(IF(SUM(C14:E14)&lt;0,SUM(C14:E14),0),0)</f>
        <v>0</v>
      </c>
      <c r="F15" s="266" t="s">
        <v>199</v>
      </c>
      <c r="G15" s="115">
        <f>ROUND(IF(SUM(G14:I14)&gt;0,SUM(G14:I14),0),0)</f>
        <v>0</v>
      </c>
      <c r="H15" s="92" t="s">
        <v>0</v>
      </c>
      <c r="I15" s="91">
        <f>ROUND(IF(SUM(G14:I14)&lt;0,SUM(G14:I14),0),0)</f>
        <v>0</v>
      </c>
      <c r="J15" s="93"/>
      <c r="K15" s="91">
        <f>ROUND(IF(SUM(K14:M14)&gt;0,SUM(K14:M14),0),0)</f>
        <v>0</v>
      </c>
      <c r="L15" s="92" t="s">
        <v>0</v>
      </c>
      <c r="M15" s="91">
        <f>ROUND(IF(SUM(K14:M14)&lt;0,SUM(K14:M14),0),0)</f>
        <v>0</v>
      </c>
      <c r="N15" s="93"/>
      <c r="O15" s="91">
        <f>ROUND(IF(SUM(O14:Q14)&gt;0,SUM(O14:Q14),0),0)</f>
        <v>0</v>
      </c>
      <c r="P15" s="92" t="s">
        <v>0</v>
      </c>
      <c r="Q15" s="91">
        <f>ROUND(IF(SUM(O14:Q14)&lt;0,SUM(O14:Q14),0),0)</f>
        <v>0</v>
      </c>
      <c r="R15" s="93"/>
      <c r="S15" s="91">
        <f>ROUND(IF(SUM(S14:U14)&gt;0,SUM(S14:U14),0),0)</f>
        <v>0</v>
      </c>
      <c r="T15" s="92" t="s">
        <v>0</v>
      </c>
      <c r="U15" s="94">
        <f>ROUND(IF(SUM(S14:U14)&lt;0,SUM(S14:U14),0),0)</f>
        <v>-10</v>
      </c>
      <c r="V15" s="93"/>
      <c r="W15" s="91">
        <f>ROUND(IF(SUM(W14:Y14)&gt;0,SUM(W14:Y14),0),0)</f>
        <v>0</v>
      </c>
      <c r="X15" s="92" t="s">
        <v>0</v>
      </c>
      <c r="Y15" s="91">
        <f>ROUND(IF(SUM(W14:Y14)&lt;0,SUM(W14:Y14),0),0)</f>
        <v>0</v>
      </c>
      <c r="Z15" s="93"/>
      <c r="AA15" s="91">
        <f>ROUND(IF(SUM(AA14:AC14)&gt;0,SUM(AA14:AC14),0),0)</f>
        <v>0</v>
      </c>
      <c r="AB15" s="92" t="s">
        <v>0</v>
      </c>
      <c r="AC15" s="91">
        <f>ROUND(IF(SUM(AA14:AC14)&lt;0,SUM(AA14:AC14),0),0)</f>
        <v>-405</v>
      </c>
      <c r="AE15" s="77"/>
      <c r="AF15" s="77"/>
      <c r="AG15" s="77"/>
      <c r="AI15" s="90">
        <f>ROUND(SUM(C15:AC15),0)</f>
        <v>0</v>
      </c>
    </row>
    <row r="16" spans="1:35" ht="15" customHeight="1">
      <c r="A16" s="2" t="s">
        <v>0</v>
      </c>
      <c r="F16" s="424" t="str">
        <f ca="1">"©"&amp;RIGHT("0"&amp;MONTH(NOW()),2)&amp;"/"&amp;RIGHT("0"&amp;DAY(NOW()),2)&amp;"/"&amp;YEAR(NOW())&amp;" LAWRENCE GERARD"</f>
        <v>©10/07/2024 LAWRENCE GERARD</v>
      </c>
      <c r="G16" s="424"/>
      <c r="H16" s="424"/>
      <c r="I16" s="424"/>
      <c r="J16" s="424"/>
      <c r="K16" s="424"/>
      <c r="L16" s="424"/>
      <c r="M16" s="424"/>
      <c r="N16" s="424"/>
      <c r="O16" s="424"/>
      <c r="P16" s="424"/>
      <c r="Q16" s="424"/>
      <c r="R16" s="424"/>
      <c r="W16" s="395" t="s">
        <v>349</v>
      </c>
      <c r="X16" s="395"/>
      <c r="Y16" s="395"/>
      <c r="Z16" s="130"/>
      <c r="AA16" s="77"/>
      <c r="AB16" s="77"/>
      <c r="AC16" s="77"/>
      <c r="AD16" s="77"/>
      <c r="AE16" s="77"/>
      <c r="AF16" s="77"/>
      <c r="AG16" s="77"/>
    </row>
    <row r="17" spans="1:38" ht="15" customHeight="1">
      <c r="A17" s="88" t="s">
        <v>146</v>
      </c>
      <c r="C17" s="87">
        <f>C15-C4</f>
        <v>15</v>
      </c>
      <c r="D17" s="86" t="s">
        <v>0</v>
      </c>
      <c r="E17" s="85" t="s">
        <v>142</v>
      </c>
      <c r="F17" s="424"/>
      <c r="G17" s="424"/>
      <c r="H17" s="424"/>
      <c r="I17" s="424"/>
      <c r="J17" s="424"/>
      <c r="K17" s="424"/>
      <c r="L17" s="424"/>
      <c r="M17" s="424"/>
      <c r="N17" s="424"/>
      <c r="O17" s="424"/>
      <c r="P17" s="424"/>
      <c r="Q17" s="424"/>
      <c r="R17" s="424"/>
      <c r="S17" s="110" t="s">
        <v>142</v>
      </c>
      <c r="T17" s="79" t="s">
        <v>0</v>
      </c>
      <c r="U17" s="131">
        <f>U15-U4</f>
        <v>5</v>
      </c>
      <c r="V17" s="130"/>
      <c r="W17" s="396"/>
      <c r="X17" s="396"/>
      <c r="Y17" s="396"/>
      <c r="Z17" s="130"/>
      <c r="AA17" s="80" t="s">
        <v>142</v>
      </c>
      <c r="AB17" s="92" t="s">
        <v>0</v>
      </c>
      <c r="AC17" s="78">
        <f>AC15-AC4</f>
        <v>-20</v>
      </c>
      <c r="AD17" s="77"/>
      <c r="AE17" s="77"/>
      <c r="AF17" s="77"/>
      <c r="AG17" s="77"/>
    </row>
    <row r="18" spans="1:38" ht="15" customHeight="1">
      <c r="A18" s="448" t="s">
        <v>198</v>
      </c>
      <c r="G18" s="424" t="s">
        <v>197</v>
      </c>
      <c r="H18" s="424"/>
      <c r="I18" s="424"/>
      <c r="J18" s="424"/>
      <c r="K18" s="424"/>
      <c r="L18" s="424"/>
      <c r="M18" s="424"/>
      <c r="N18" s="424"/>
      <c r="O18" s="424"/>
      <c r="P18" s="424"/>
      <c r="Q18" s="424"/>
      <c r="R18" s="412" t="s">
        <v>196</v>
      </c>
      <c r="S18" s="413"/>
      <c r="T18" s="413"/>
      <c r="U18" s="413"/>
      <c r="V18" s="413"/>
      <c r="W18" s="413"/>
      <c r="X18" s="414"/>
      <c r="Y18" s="374" t="s">
        <v>195</v>
      </c>
      <c r="Z18" s="129"/>
      <c r="AA18" s="128"/>
      <c r="AB18" s="128"/>
      <c r="AC18" s="128"/>
      <c r="AD18" s="77"/>
      <c r="AE18" s="77"/>
      <c r="AF18" s="77"/>
      <c r="AG18" s="77"/>
    </row>
    <row r="19" spans="1:38" ht="15" customHeight="1">
      <c r="A19" s="449"/>
      <c r="F19" s="127"/>
      <c r="G19" s="424"/>
      <c r="H19" s="424"/>
      <c r="I19" s="424"/>
      <c r="J19" s="424"/>
      <c r="K19" s="424"/>
      <c r="L19" s="424"/>
      <c r="M19" s="424"/>
      <c r="N19" s="424"/>
      <c r="O19" s="424"/>
      <c r="P19" s="424"/>
      <c r="Q19" s="424"/>
      <c r="R19" s="415"/>
      <c r="S19" s="416"/>
      <c r="T19" s="416"/>
      <c r="U19" s="416"/>
      <c r="V19" s="416"/>
      <c r="W19" s="416"/>
      <c r="X19" s="417"/>
      <c r="Y19" s="375"/>
      <c r="Z19" s="365" t="s">
        <v>194</v>
      </c>
      <c r="AA19" s="366"/>
      <c r="AB19" s="366"/>
      <c r="AC19" s="367"/>
      <c r="AD19" s="77"/>
      <c r="AE19" s="77"/>
      <c r="AF19" s="77"/>
      <c r="AG19" s="77"/>
    </row>
    <row r="20" spans="1:38" ht="15" customHeight="1">
      <c r="A20" s="449"/>
      <c r="B20" s="429" t="s">
        <v>457</v>
      </c>
      <c r="C20" s="429"/>
      <c r="D20" s="429"/>
      <c r="E20" s="430" t="s">
        <v>454</v>
      </c>
      <c r="F20" s="425" t="s">
        <v>193</v>
      </c>
      <c r="G20" s="440"/>
      <c r="H20" s="441"/>
      <c r="I20" s="123"/>
      <c r="J20" s="425" t="s">
        <v>0</v>
      </c>
      <c r="K20" s="440"/>
      <c r="L20" s="440"/>
      <c r="M20" s="441"/>
      <c r="N20" s="434" t="s">
        <v>192</v>
      </c>
      <c r="O20" s="435"/>
      <c r="P20" s="436"/>
      <c r="Q20" s="425" t="s">
        <v>39</v>
      </c>
      <c r="R20" s="422"/>
      <c r="S20" s="422"/>
      <c r="T20" s="423"/>
      <c r="V20" s="421" t="s">
        <v>191</v>
      </c>
      <c r="W20" s="422"/>
      <c r="X20" s="423"/>
      <c r="Y20" s="375"/>
      <c r="Z20" s="368"/>
      <c r="AA20" s="369"/>
      <c r="AB20" s="369"/>
      <c r="AC20" s="370"/>
    </row>
    <row r="21" spans="1:38" ht="15" customHeight="1">
      <c r="A21" s="450"/>
      <c r="B21" s="429"/>
      <c r="C21" s="429"/>
      <c r="D21" s="429"/>
      <c r="E21" s="430"/>
      <c r="F21" s="421" t="s">
        <v>11</v>
      </c>
      <c r="G21" s="422"/>
      <c r="H21" s="423"/>
      <c r="I21" s="119"/>
      <c r="J21" s="421" t="s">
        <v>0</v>
      </c>
      <c r="K21" s="422"/>
      <c r="L21" s="422"/>
      <c r="M21" s="423"/>
      <c r="N21" s="434"/>
      <c r="O21" s="435"/>
      <c r="P21" s="436"/>
      <c r="Q21" s="421" t="s">
        <v>190</v>
      </c>
      <c r="R21" s="422"/>
      <c r="S21" s="422"/>
      <c r="T21" s="423"/>
      <c r="V21" s="421" t="s">
        <v>11</v>
      </c>
      <c r="W21" s="422"/>
      <c r="X21" s="423"/>
      <c r="Y21" s="375"/>
      <c r="Z21" s="368"/>
      <c r="AA21" s="369"/>
      <c r="AB21" s="369"/>
      <c r="AC21" s="370"/>
    </row>
    <row r="22" spans="1:38" ht="15" customHeight="1">
      <c r="A22" s="126" t="s">
        <v>189</v>
      </c>
      <c r="B22" s="429"/>
      <c r="C22" s="429"/>
      <c r="D22" s="429"/>
      <c r="E22" s="430"/>
      <c r="F22" s="418" t="s">
        <v>12</v>
      </c>
      <c r="G22" s="419"/>
      <c r="H22" s="420"/>
      <c r="I22" s="119"/>
      <c r="J22" s="418" t="s">
        <v>15</v>
      </c>
      <c r="K22" s="419"/>
      <c r="L22" s="419"/>
      <c r="M22" s="420"/>
      <c r="N22" s="434"/>
      <c r="O22" s="435"/>
      <c r="P22" s="436"/>
      <c r="Q22" s="418" t="s">
        <v>188</v>
      </c>
      <c r="R22" s="419"/>
      <c r="S22" s="419"/>
      <c r="T22" s="420"/>
      <c r="V22" s="418" t="s">
        <v>12</v>
      </c>
      <c r="W22" s="419"/>
      <c r="X22" s="420"/>
      <c r="Y22" s="375"/>
      <c r="Z22" s="371"/>
      <c r="AA22" s="372"/>
      <c r="AB22" s="372"/>
      <c r="AC22" s="373"/>
    </row>
    <row r="23" spans="1:38" ht="15" customHeight="1">
      <c r="A23" s="105" t="s">
        <v>187</v>
      </c>
      <c r="B23" s="429"/>
      <c r="C23" s="429"/>
      <c r="D23" s="429"/>
      <c r="E23" s="430"/>
      <c r="F23" s="484"/>
      <c r="G23" s="485"/>
      <c r="H23" s="486"/>
      <c r="I23" s="119"/>
      <c r="J23" s="442"/>
      <c r="K23" s="443"/>
      <c r="L23" s="443"/>
      <c r="M23" s="444"/>
      <c r="N23" s="434"/>
      <c r="O23" s="435"/>
      <c r="P23" s="436"/>
      <c r="Q23" s="442">
        <f>C40</f>
        <v>100</v>
      </c>
      <c r="R23" s="443"/>
      <c r="S23" s="443"/>
      <c r="T23" s="444"/>
      <c r="V23" s="398"/>
      <c r="W23" s="399"/>
      <c r="X23" s="400"/>
      <c r="Y23" s="375"/>
      <c r="Z23" s="385" t="s">
        <v>186</v>
      </c>
      <c r="AA23" s="386"/>
      <c r="AB23" s="387"/>
      <c r="AC23" s="408">
        <v>15</v>
      </c>
    </row>
    <row r="24" spans="1:38" ht="15" customHeight="1">
      <c r="A24" s="99" t="s">
        <v>185</v>
      </c>
      <c r="B24" s="429"/>
      <c r="C24" s="429"/>
      <c r="D24" s="429"/>
      <c r="E24" s="430"/>
      <c r="F24" s="487"/>
      <c r="G24" s="488"/>
      <c r="H24" s="489"/>
      <c r="I24" s="119"/>
      <c r="J24" s="379"/>
      <c r="K24" s="380"/>
      <c r="L24" s="380"/>
      <c r="M24" s="381"/>
      <c r="N24" s="434"/>
      <c r="O24" s="435"/>
      <c r="P24" s="436"/>
      <c r="Q24" s="379">
        <f>I44+I45+K45+M45</f>
        <v>-80</v>
      </c>
      <c r="R24" s="380"/>
      <c r="S24" s="380"/>
      <c r="T24" s="381"/>
      <c r="V24" s="472"/>
      <c r="W24" s="473"/>
      <c r="X24" s="474"/>
      <c r="Y24" s="375"/>
      <c r="Z24" s="388"/>
      <c r="AA24" s="389"/>
      <c r="AB24" s="390"/>
      <c r="AC24" s="409"/>
    </row>
    <row r="25" spans="1:38" ht="15" customHeight="1">
      <c r="A25" s="125" t="s">
        <v>184</v>
      </c>
      <c r="B25" s="429"/>
      <c r="C25" s="429"/>
      <c r="D25" s="429"/>
      <c r="E25" s="430"/>
      <c r="F25" s="490"/>
      <c r="G25" s="491"/>
      <c r="H25" s="492"/>
      <c r="I25" s="119"/>
      <c r="J25" s="445">
        <f>U48</f>
        <v>-10</v>
      </c>
      <c r="K25" s="446"/>
      <c r="L25" s="446"/>
      <c r="M25" s="447"/>
      <c r="N25" s="434"/>
      <c r="O25" s="435"/>
      <c r="P25" s="436"/>
      <c r="Q25" s="445">
        <f>-U48</f>
        <v>10</v>
      </c>
      <c r="R25" s="446"/>
      <c r="S25" s="446"/>
      <c r="T25" s="447"/>
      <c r="V25" s="481"/>
      <c r="W25" s="482"/>
      <c r="X25" s="483"/>
      <c r="Y25" s="375"/>
      <c r="Z25" s="388"/>
      <c r="AA25" s="389"/>
      <c r="AB25" s="390"/>
      <c r="AC25" s="409"/>
    </row>
    <row r="26" spans="1:38" ht="15" customHeight="1">
      <c r="A26" s="99" t="s">
        <v>14</v>
      </c>
      <c r="B26" s="429"/>
      <c r="C26" s="429"/>
      <c r="D26" s="429"/>
      <c r="E26" s="430"/>
      <c r="F26" s="379">
        <f>C37</f>
        <v>400</v>
      </c>
      <c r="G26" s="380"/>
      <c r="H26" s="381"/>
      <c r="I26" s="119"/>
      <c r="J26" s="379">
        <f>E6</f>
        <v>-15</v>
      </c>
      <c r="K26" s="380"/>
      <c r="L26" s="380"/>
      <c r="M26" s="381"/>
      <c r="N26" s="434"/>
      <c r="O26" s="435"/>
      <c r="P26" s="436"/>
      <c r="Q26" s="379">
        <f>SUM(Q23:T25)</f>
        <v>30</v>
      </c>
      <c r="R26" s="380"/>
      <c r="S26" s="380"/>
      <c r="T26" s="381"/>
      <c r="V26" s="379">
        <f>SUM(F26:Q26)</f>
        <v>415</v>
      </c>
      <c r="W26" s="380"/>
      <c r="X26" s="381"/>
      <c r="Y26" s="375"/>
      <c r="Z26" s="391"/>
      <c r="AA26" s="392"/>
      <c r="AB26" s="393"/>
      <c r="AC26" s="410"/>
      <c r="AE26" s="75">
        <f>C48-V26</f>
        <v>0</v>
      </c>
      <c r="AI26" s="75">
        <f>F26+J26+Q26-V26</f>
        <v>0</v>
      </c>
    </row>
    <row r="27" spans="1:38" ht="15" customHeight="1">
      <c r="A27" s="124" t="s">
        <v>183</v>
      </c>
      <c r="B27" s="429"/>
      <c r="C27" s="429"/>
      <c r="D27" s="429"/>
      <c r="E27" s="430"/>
      <c r="F27" s="475"/>
      <c r="G27" s="476"/>
      <c r="H27" s="477"/>
      <c r="I27" s="119"/>
      <c r="J27" s="475"/>
      <c r="K27" s="476"/>
      <c r="L27" s="476"/>
      <c r="M27" s="477"/>
      <c r="N27" s="434"/>
      <c r="O27" s="435"/>
      <c r="P27" s="436"/>
      <c r="Q27" s="478">
        <f>-Q26-Q29</f>
        <v>-10</v>
      </c>
      <c r="R27" s="479"/>
      <c r="S27" s="479"/>
      <c r="T27" s="480"/>
      <c r="V27" s="379"/>
      <c r="W27" s="380"/>
      <c r="X27" s="381"/>
      <c r="Y27" s="375"/>
      <c r="Z27" s="401" t="s">
        <v>182</v>
      </c>
      <c r="AA27" s="389"/>
      <c r="AB27" s="390"/>
      <c r="AC27" s="408">
        <f>K41+M41</f>
        <v>-5</v>
      </c>
      <c r="AI27" s="75">
        <f>F27+J27+Q27-V27</f>
        <v>-10</v>
      </c>
      <c r="AJ27" s="75" t="str">
        <f>IF(Q27=U48,"&lt; OK","&lt; NOT OK")</f>
        <v>&lt; OK</v>
      </c>
    </row>
    <row r="28" spans="1:38" ht="15" customHeight="1">
      <c r="A28" s="122" t="s">
        <v>181</v>
      </c>
      <c r="B28" s="429"/>
      <c r="C28" s="429"/>
      <c r="D28" s="429"/>
      <c r="E28" s="430"/>
      <c r="F28" s="376">
        <f>U37</f>
        <v>-15</v>
      </c>
      <c r="G28" s="377"/>
      <c r="H28" s="378"/>
      <c r="I28" s="119"/>
      <c r="J28" s="379">
        <f>U50</f>
        <v>5</v>
      </c>
      <c r="K28" s="380"/>
      <c r="L28" s="380"/>
      <c r="M28" s="381"/>
      <c r="N28" s="434"/>
      <c r="O28" s="435"/>
      <c r="P28" s="436"/>
      <c r="Q28" s="379"/>
      <c r="R28" s="380"/>
      <c r="S28" s="380"/>
      <c r="T28" s="381"/>
      <c r="V28" s="376">
        <f>SUM(F28:Q28)</f>
        <v>-10</v>
      </c>
      <c r="W28" s="377"/>
      <c r="X28" s="378"/>
      <c r="Y28" s="375"/>
      <c r="Z28" s="388"/>
      <c r="AA28" s="389"/>
      <c r="AB28" s="390"/>
      <c r="AC28" s="409"/>
      <c r="AE28" s="75">
        <f>U48-V28</f>
        <v>0</v>
      </c>
      <c r="AI28" s="75">
        <f>F28+J28+Q28-V28</f>
        <v>0</v>
      </c>
    </row>
    <row r="29" spans="1:38" ht="15" customHeight="1">
      <c r="A29" s="90" t="s">
        <v>24</v>
      </c>
      <c r="B29" s="429"/>
      <c r="C29" s="429"/>
      <c r="D29" s="429"/>
      <c r="E29" s="430"/>
      <c r="F29" s="445">
        <f>AC37</f>
        <v>-385</v>
      </c>
      <c r="G29" s="446"/>
      <c r="H29" s="447"/>
      <c r="I29" s="119"/>
      <c r="J29" s="445"/>
      <c r="K29" s="446"/>
      <c r="L29" s="446"/>
      <c r="M29" s="447"/>
      <c r="N29" s="434"/>
      <c r="O29" s="435"/>
      <c r="P29" s="436"/>
      <c r="Q29" s="445">
        <f>AC46</f>
        <v>-20</v>
      </c>
      <c r="R29" s="446"/>
      <c r="S29" s="446"/>
      <c r="T29" s="447"/>
      <c r="V29" s="379">
        <f>SUM(F29:Q29)</f>
        <v>-405</v>
      </c>
      <c r="W29" s="380"/>
      <c r="X29" s="381"/>
      <c r="Y29" s="375"/>
      <c r="Z29" s="391"/>
      <c r="AA29" s="392"/>
      <c r="AB29" s="393"/>
      <c r="AC29" s="410"/>
      <c r="AE29" s="75">
        <f>AC48-V29</f>
        <v>0</v>
      </c>
      <c r="AI29" s="75">
        <f>F29+J29+Q29-V29</f>
        <v>0</v>
      </c>
    </row>
    <row r="30" spans="1:38" ht="15" customHeight="1">
      <c r="A30" s="90" t="s">
        <v>56</v>
      </c>
      <c r="B30" s="429"/>
      <c r="C30" s="429"/>
      <c r="D30" s="429"/>
      <c r="E30" s="430"/>
      <c r="F30" s="445">
        <f>SUM(F26:H29)</f>
        <v>0</v>
      </c>
      <c r="G30" s="446"/>
      <c r="H30" s="447"/>
      <c r="I30" s="119"/>
      <c r="J30" s="445">
        <v>0</v>
      </c>
      <c r="K30" s="446"/>
      <c r="L30" s="446"/>
      <c r="M30" s="447"/>
      <c r="N30" s="434"/>
      <c r="O30" s="435"/>
      <c r="P30" s="436"/>
      <c r="Q30" s="445">
        <f>SUM(Q26:T29)</f>
        <v>0</v>
      </c>
      <c r="R30" s="446"/>
      <c r="S30" s="446"/>
      <c r="T30" s="447"/>
      <c r="V30" s="461">
        <f>SUM(V26:X29)</f>
        <v>0</v>
      </c>
      <c r="W30" s="462"/>
      <c r="X30" s="463"/>
      <c r="Y30" s="375"/>
      <c r="Z30" s="470" t="s">
        <v>180</v>
      </c>
      <c r="AA30" s="471"/>
      <c r="AB30" s="471"/>
      <c r="AC30" s="114">
        <f>SUM(AC23:AC29)</f>
        <v>10</v>
      </c>
    </row>
    <row r="31" spans="1:38" ht="15" customHeight="1">
      <c r="A31" s="448" t="s">
        <v>179</v>
      </c>
      <c r="B31" s="454" t="s">
        <v>178</v>
      </c>
      <c r="C31" s="454"/>
      <c r="D31" s="454"/>
      <c r="E31" s="454"/>
      <c r="F31" s="454"/>
      <c r="G31" s="454"/>
      <c r="H31" s="454"/>
      <c r="I31" s="454"/>
      <c r="J31" s="454"/>
      <c r="K31" s="454"/>
      <c r="L31" s="454"/>
      <c r="M31" s="454"/>
      <c r="N31" s="454"/>
      <c r="O31" s="454"/>
      <c r="P31" s="454"/>
      <c r="Q31" s="454"/>
      <c r="R31" s="454"/>
      <c r="S31" s="454"/>
      <c r="T31" s="454"/>
      <c r="U31" s="454"/>
      <c r="V31" s="454"/>
      <c r="W31" s="454"/>
      <c r="X31" s="454"/>
      <c r="Y31" s="454"/>
      <c r="Z31" s="454"/>
      <c r="AA31" s="454"/>
      <c r="AB31" s="454"/>
      <c r="AC31" s="454"/>
      <c r="AK31" s="108"/>
      <c r="AL31" s="108"/>
    </row>
    <row r="32" spans="1:38" ht="15" customHeight="1">
      <c r="A32" s="449"/>
      <c r="B32" s="454"/>
      <c r="C32" s="454"/>
      <c r="D32" s="454"/>
      <c r="E32" s="454"/>
      <c r="F32" s="454"/>
      <c r="G32" s="454"/>
      <c r="H32" s="454"/>
      <c r="I32" s="454"/>
      <c r="J32" s="454"/>
      <c r="K32" s="454"/>
      <c r="L32" s="454"/>
      <c r="M32" s="454"/>
      <c r="N32" s="454"/>
      <c r="O32" s="454"/>
      <c r="P32" s="454"/>
      <c r="Q32" s="454"/>
      <c r="R32" s="454"/>
      <c r="S32" s="454"/>
      <c r="T32" s="454"/>
      <c r="U32" s="454"/>
      <c r="V32" s="454"/>
      <c r="W32" s="454"/>
      <c r="X32" s="454"/>
      <c r="Y32" s="454"/>
      <c r="Z32" s="454"/>
      <c r="AA32" s="454"/>
      <c r="AB32" s="454"/>
      <c r="AC32" s="454"/>
      <c r="AK32" s="108"/>
      <c r="AL32" s="108"/>
    </row>
    <row r="33" spans="1:38" ht="15" customHeight="1">
      <c r="A33" s="449"/>
      <c r="C33" s="113"/>
      <c r="D33" s="113"/>
      <c r="E33" s="113"/>
      <c r="F33" s="103" t="s">
        <v>156</v>
      </c>
      <c r="G33" s="458" t="s">
        <v>177</v>
      </c>
      <c r="H33" s="459"/>
      <c r="I33" s="459"/>
      <c r="J33" s="459"/>
      <c r="K33" s="459"/>
      <c r="L33" s="459"/>
      <c r="M33" s="459"/>
      <c r="N33" s="459"/>
      <c r="O33" s="459"/>
      <c r="P33" s="459"/>
      <c r="Q33" s="459"/>
      <c r="R33" s="459"/>
      <c r="S33" s="459"/>
      <c r="T33" s="459"/>
      <c r="U33" s="459"/>
      <c r="V33" s="459"/>
      <c r="W33" s="459"/>
      <c r="X33" s="459"/>
      <c r="Y33" s="459"/>
      <c r="Z33" s="459"/>
      <c r="AA33" s="459"/>
      <c r="AB33" s="459"/>
      <c r="AC33" s="460"/>
      <c r="AK33" s="108"/>
      <c r="AL33" s="108"/>
    </row>
    <row r="34" spans="1:38" ht="15" customHeight="1">
      <c r="A34" s="450"/>
      <c r="B34" s="113"/>
      <c r="C34" s="113"/>
      <c r="D34" s="113"/>
      <c r="E34" s="113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</row>
    <row r="35" spans="1:38" ht="15" customHeight="1">
      <c r="A35" s="111" t="s">
        <v>176</v>
      </c>
      <c r="C35" s="431" t="s">
        <v>175</v>
      </c>
      <c r="D35" s="432"/>
      <c r="E35" s="433"/>
      <c r="G35" s="437" t="s">
        <v>174</v>
      </c>
      <c r="H35" s="438"/>
      <c r="I35" s="439"/>
      <c r="K35" s="426" t="s">
        <v>173</v>
      </c>
      <c r="L35" s="427"/>
      <c r="M35" s="428"/>
      <c r="O35" s="394" t="s">
        <v>172</v>
      </c>
      <c r="P35" s="363"/>
      <c r="Q35" s="364"/>
      <c r="S35" s="402" t="s">
        <v>171</v>
      </c>
      <c r="T35" s="403"/>
      <c r="U35" s="404"/>
      <c r="W35" s="394" t="s">
        <v>170</v>
      </c>
      <c r="X35" s="363"/>
      <c r="Y35" s="364"/>
      <c r="AA35" s="394" t="s">
        <v>170</v>
      </c>
      <c r="AB35" s="363"/>
      <c r="AC35" s="364"/>
      <c r="AE35" s="362" t="s">
        <v>169</v>
      </c>
      <c r="AF35" s="363"/>
      <c r="AG35" s="364"/>
    </row>
    <row r="36" spans="1:38" ht="15" customHeight="1">
      <c r="A36" s="109" t="s">
        <v>261</v>
      </c>
      <c r="C36" s="464" t="s">
        <v>168</v>
      </c>
      <c r="D36" s="465"/>
      <c r="E36" s="466"/>
      <c r="G36" s="467" t="s">
        <v>165</v>
      </c>
      <c r="H36" s="468"/>
      <c r="I36" s="469"/>
      <c r="K36" s="455" t="s">
        <v>167</v>
      </c>
      <c r="L36" s="456"/>
      <c r="M36" s="457"/>
      <c r="O36" s="382" t="s">
        <v>166</v>
      </c>
      <c r="P36" s="383"/>
      <c r="Q36" s="384"/>
      <c r="S36" s="405" t="s">
        <v>165</v>
      </c>
      <c r="T36" s="406"/>
      <c r="U36" s="407"/>
      <c r="W36" s="382" t="s">
        <v>164</v>
      </c>
      <c r="X36" s="383"/>
      <c r="Y36" s="384"/>
      <c r="AA36" s="382" t="s">
        <v>163</v>
      </c>
      <c r="AB36" s="383"/>
      <c r="AC36" s="384"/>
      <c r="AE36" s="397" t="s">
        <v>162</v>
      </c>
      <c r="AF36" s="383"/>
      <c r="AG36" s="384"/>
      <c r="AL36" s="108"/>
    </row>
    <row r="37" spans="1:38" ht="15" customHeight="1">
      <c r="A37" s="99" t="s">
        <v>161</v>
      </c>
      <c r="B37" s="98" t="s">
        <v>47</v>
      </c>
      <c r="C37" s="105">
        <v>400</v>
      </c>
      <c r="D37" s="106" t="s">
        <v>0</v>
      </c>
      <c r="E37" s="105"/>
      <c r="G37" s="105"/>
      <c r="H37" s="106" t="s">
        <v>0</v>
      </c>
      <c r="I37" s="105"/>
      <c r="K37" s="105"/>
      <c r="L37" s="106" t="s">
        <v>0</v>
      </c>
      <c r="M37" s="105"/>
      <c r="O37" s="105"/>
      <c r="P37" s="106" t="s">
        <v>0</v>
      </c>
      <c r="Q37" s="105"/>
      <c r="S37" s="105"/>
      <c r="T37" s="106" t="s">
        <v>0</v>
      </c>
      <c r="U37" s="107">
        <v>-15</v>
      </c>
      <c r="W37" s="105"/>
      <c r="X37" s="106" t="s">
        <v>0</v>
      </c>
      <c r="Y37" s="105"/>
      <c r="AA37" s="105"/>
      <c r="AB37" s="106" t="s">
        <v>0</v>
      </c>
      <c r="AC37" s="105">
        <v>-385</v>
      </c>
      <c r="AE37" s="105">
        <f>C37+G37+K37+O37+S37+W37+AA37</f>
        <v>400</v>
      </c>
      <c r="AF37" s="106" t="s">
        <v>0</v>
      </c>
      <c r="AG37" s="105">
        <f>E37+I37+M37+Q37+U37+Y37+AC37</f>
        <v>-400</v>
      </c>
      <c r="AI37" s="105">
        <f t="shared" ref="AI37:AI47" si="3">ROUND(AE37+AG37,0)</f>
        <v>0</v>
      </c>
    </row>
    <row r="38" spans="1:38" ht="15" customHeight="1">
      <c r="A38" s="168" t="s">
        <v>255</v>
      </c>
      <c r="B38" s="98" t="s">
        <v>41</v>
      </c>
      <c r="C38" s="99"/>
      <c r="D38" s="79" t="s">
        <v>0</v>
      </c>
      <c r="E38" s="99"/>
      <c r="G38" s="99"/>
      <c r="H38" s="79" t="s">
        <v>0</v>
      </c>
      <c r="I38" s="99"/>
      <c r="K38" s="99"/>
      <c r="L38" s="79" t="s">
        <v>0</v>
      </c>
      <c r="M38" s="99"/>
      <c r="O38" s="99"/>
      <c r="P38" s="79" t="s">
        <v>0</v>
      </c>
      <c r="Q38" s="99"/>
      <c r="S38" s="99"/>
      <c r="T38" s="79" t="s">
        <v>0</v>
      </c>
      <c r="U38" s="99"/>
      <c r="W38" s="99"/>
      <c r="X38" s="79" t="s">
        <v>0</v>
      </c>
      <c r="Y38" s="99"/>
      <c r="AA38" s="99"/>
      <c r="AB38" s="79" t="s">
        <v>0</v>
      </c>
      <c r="AC38" s="99"/>
      <c r="AE38" s="99">
        <f>C38+G38+K38+O38+S38+W38+AA38</f>
        <v>0</v>
      </c>
      <c r="AF38" s="79" t="s">
        <v>0</v>
      </c>
      <c r="AG38" s="99">
        <f>E38+I38+M38+Q38+U38+Y38+AC38</f>
        <v>0</v>
      </c>
      <c r="AI38" s="99">
        <f t="shared" si="3"/>
        <v>0</v>
      </c>
    </row>
    <row r="39" spans="1:38" ht="15" customHeight="1">
      <c r="A39" s="104" t="s">
        <v>160</v>
      </c>
      <c r="B39" s="98" t="s">
        <v>86</v>
      </c>
      <c r="C39" s="90"/>
      <c r="D39" s="79" t="s">
        <v>0</v>
      </c>
      <c r="E39" s="90">
        <v>-15</v>
      </c>
      <c r="G39" s="104">
        <v>10</v>
      </c>
      <c r="H39" s="79" t="s">
        <v>0</v>
      </c>
      <c r="I39" s="90"/>
      <c r="K39" s="90"/>
      <c r="L39" s="79" t="s">
        <v>0</v>
      </c>
      <c r="M39" s="90"/>
      <c r="O39" s="90"/>
      <c r="P39" s="79" t="s">
        <v>0</v>
      </c>
      <c r="Q39" s="90"/>
      <c r="S39" s="104">
        <v>5</v>
      </c>
      <c r="T39" s="79" t="s">
        <v>0</v>
      </c>
      <c r="U39" s="90"/>
      <c r="W39" s="90"/>
      <c r="X39" s="79" t="s">
        <v>0</v>
      </c>
      <c r="Y39" s="90"/>
      <c r="AA39" s="90"/>
      <c r="AB39" s="79" t="s">
        <v>0</v>
      </c>
      <c r="AC39" s="90"/>
      <c r="AE39" s="90">
        <f>C39+G39+O39+S39+W39+AA39</f>
        <v>15</v>
      </c>
      <c r="AF39" s="79" t="s">
        <v>0</v>
      </c>
      <c r="AG39" s="90">
        <f>E39+I39+M39+Q39+U39+Y39+AC39</f>
        <v>-15</v>
      </c>
      <c r="AI39" s="90">
        <f t="shared" si="3"/>
        <v>0</v>
      </c>
    </row>
    <row r="40" spans="1:38" ht="15" customHeight="1">
      <c r="A40" s="99" t="s">
        <v>159</v>
      </c>
      <c r="B40" s="98" t="s">
        <v>158</v>
      </c>
      <c r="C40" s="99">
        <v>100</v>
      </c>
      <c r="D40" s="79" t="s">
        <v>0</v>
      </c>
      <c r="E40" s="99"/>
      <c r="G40" s="99"/>
      <c r="H40" s="79" t="s">
        <v>0</v>
      </c>
      <c r="I40" s="99"/>
      <c r="K40" s="99"/>
      <c r="L40" s="79" t="s">
        <v>0</v>
      </c>
      <c r="M40" s="99"/>
      <c r="O40" s="99"/>
      <c r="P40" s="79" t="s">
        <v>0</v>
      </c>
      <c r="Q40" s="99">
        <v>-100</v>
      </c>
      <c r="S40" s="99"/>
      <c r="T40" s="79" t="s">
        <v>0</v>
      </c>
      <c r="U40" s="99"/>
      <c r="W40" s="99"/>
      <c r="X40" s="79" t="s">
        <v>0</v>
      </c>
      <c r="Y40" s="99"/>
      <c r="AA40" s="99"/>
      <c r="AB40" s="79" t="s">
        <v>0</v>
      </c>
      <c r="AC40" s="99"/>
      <c r="AE40" s="99">
        <f t="shared" ref="AE40:AE46" si="4">C40+G40+K40+O40+S40+W40+AA40</f>
        <v>100</v>
      </c>
      <c r="AF40" s="79" t="s">
        <v>0</v>
      </c>
      <c r="AG40" s="99">
        <f>E40+I40+M40+Q40+U40+Y40+AC40</f>
        <v>-100</v>
      </c>
      <c r="AI40" s="99">
        <f t="shared" si="3"/>
        <v>0</v>
      </c>
    </row>
    <row r="41" spans="1:38" ht="15" customHeight="1">
      <c r="A41" s="159" t="s">
        <v>157</v>
      </c>
      <c r="B41" s="98" t="s">
        <v>45</v>
      </c>
      <c r="C41" s="99"/>
      <c r="D41" s="79" t="s">
        <v>0</v>
      </c>
      <c r="E41" s="102">
        <v>-70</v>
      </c>
      <c r="F41" s="103" t="s">
        <v>156</v>
      </c>
      <c r="G41" s="102">
        <v>75</v>
      </c>
      <c r="H41" s="79" t="s">
        <v>0</v>
      </c>
      <c r="I41" s="101"/>
      <c r="J41" s="201"/>
      <c r="K41" s="99"/>
      <c r="L41" s="79" t="s">
        <v>0</v>
      </c>
      <c r="M41" s="100">
        <v>-5</v>
      </c>
      <c r="N41" s="198" t="s">
        <v>155</v>
      </c>
      <c r="O41" s="99"/>
      <c r="P41" s="79" t="s">
        <v>0</v>
      </c>
      <c r="Q41" s="99"/>
      <c r="S41" s="99"/>
      <c r="T41" s="79" t="s">
        <v>0</v>
      </c>
      <c r="U41" s="99"/>
      <c r="W41" s="99"/>
      <c r="X41" s="79" t="s">
        <v>0</v>
      </c>
      <c r="Y41" s="99"/>
      <c r="AA41" s="99"/>
      <c r="AB41" s="79" t="s">
        <v>0</v>
      </c>
      <c r="AC41" s="99"/>
      <c r="AE41" s="99">
        <f t="shared" si="4"/>
        <v>75</v>
      </c>
      <c r="AF41" s="79" t="s">
        <v>0</v>
      </c>
      <c r="AG41" s="99">
        <f>E41+I41+M41+Q41+U41+Y41+AC41</f>
        <v>-75</v>
      </c>
      <c r="AI41" s="99">
        <f t="shared" si="3"/>
        <v>0</v>
      </c>
    </row>
    <row r="42" spans="1:38" ht="15" customHeight="1">
      <c r="A42" s="155" t="s">
        <v>262</v>
      </c>
      <c r="B42" s="98" t="s">
        <v>0</v>
      </c>
      <c r="C42" s="90"/>
      <c r="D42" s="79" t="s">
        <v>0</v>
      </c>
      <c r="E42" s="90"/>
      <c r="G42" s="90"/>
      <c r="H42" s="79" t="s">
        <v>0</v>
      </c>
      <c r="I42" s="90"/>
      <c r="K42" s="90"/>
      <c r="L42" s="79" t="s">
        <v>0</v>
      </c>
      <c r="M42" s="90"/>
      <c r="N42" s="95" t="s">
        <v>286</v>
      </c>
      <c r="O42" s="90"/>
      <c r="P42" s="79" t="s">
        <v>0</v>
      </c>
      <c r="Q42" s="90"/>
      <c r="S42" s="90"/>
      <c r="T42" s="79" t="s">
        <v>0</v>
      </c>
      <c r="U42" s="157" t="s">
        <v>153</v>
      </c>
      <c r="V42" s="158" t="s">
        <v>152</v>
      </c>
      <c r="W42" s="90"/>
      <c r="X42" s="79" t="s">
        <v>0</v>
      </c>
      <c r="Y42" s="90"/>
      <c r="AA42" s="90"/>
      <c r="AB42" s="79" t="s">
        <v>0</v>
      </c>
      <c r="AC42" s="90"/>
      <c r="AE42" s="90">
        <f t="shared" si="4"/>
        <v>0</v>
      </c>
      <c r="AF42" s="79" t="s">
        <v>0</v>
      </c>
      <c r="AG42" s="90">
        <f>E42+I42+M42+Q42+IFERROR(U42*1,0)+Y42+AC42</f>
        <v>0</v>
      </c>
      <c r="AI42" s="90">
        <f t="shared" si="3"/>
        <v>0</v>
      </c>
    </row>
    <row r="43" spans="1:38" ht="15" customHeight="1">
      <c r="A43" s="99" t="s">
        <v>150</v>
      </c>
      <c r="B43" s="98" t="s">
        <v>86</v>
      </c>
      <c r="C43" s="99"/>
      <c r="D43" s="79" t="s">
        <v>0</v>
      </c>
      <c r="E43" s="99"/>
      <c r="G43" s="99"/>
      <c r="H43" s="79" t="s">
        <v>0</v>
      </c>
      <c r="I43" s="99"/>
      <c r="K43" s="99"/>
      <c r="L43" s="79" t="s">
        <v>0</v>
      </c>
      <c r="M43" s="99"/>
      <c r="N43" s="95" t="s">
        <v>86</v>
      </c>
      <c r="O43" s="99">
        <v>100</v>
      </c>
      <c r="P43" s="79" t="s">
        <v>0</v>
      </c>
      <c r="Q43" s="99"/>
      <c r="S43" s="99"/>
      <c r="T43" s="79" t="s">
        <v>0</v>
      </c>
      <c r="U43" s="99"/>
      <c r="W43" s="99"/>
      <c r="X43" s="79" t="s">
        <v>0</v>
      </c>
      <c r="Y43" s="99">
        <v>-100</v>
      </c>
      <c r="AA43" s="99"/>
      <c r="AB43" s="79" t="s">
        <v>0</v>
      </c>
      <c r="AC43" s="99"/>
      <c r="AE43" s="99">
        <f t="shared" si="4"/>
        <v>100</v>
      </c>
      <c r="AF43" s="79" t="s">
        <v>0</v>
      </c>
      <c r="AG43" s="99">
        <f>E43+I43+M43+Q43+U43+Y43+AC43</f>
        <v>-100</v>
      </c>
      <c r="AI43" s="99">
        <f t="shared" si="3"/>
        <v>0</v>
      </c>
    </row>
    <row r="44" spans="1:38" ht="15" customHeight="1">
      <c r="A44" s="99" t="s">
        <v>150</v>
      </c>
      <c r="B44" s="98" t="s">
        <v>41</v>
      </c>
      <c r="C44" s="99"/>
      <c r="D44" s="79" t="s">
        <v>0</v>
      </c>
      <c r="E44" s="99"/>
      <c r="G44" s="99"/>
      <c r="H44" s="79" t="s">
        <v>0</v>
      </c>
      <c r="I44" s="99">
        <f>E41</f>
        <v>-70</v>
      </c>
      <c r="K44" s="99"/>
      <c r="L44" s="79" t="s">
        <v>0</v>
      </c>
      <c r="M44" s="99"/>
      <c r="N44" s="95" t="s">
        <v>151</v>
      </c>
      <c r="O44" s="99"/>
      <c r="P44" s="79" t="s">
        <v>0</v>
      </c>
      <c r="Q44" s="99"/>
      <c r="S44" s="99"/>
      <c r="T44" s="79" t="s">
        <v>0</v>
      </c>
      <c r="U44" s="99"/>
      <c r="W44" s="99">
        <v>70</v>
      </c>
      <c r="X44" s="79" t="s">
        <v>0</v>
      </c>
      <c r="Y44" s="99"/>
      <c r="AA44" s="99"/>
      <c r="AB44" s="79" t="s">
        <v>0</v>
      </c>
      <c r="AC44" s="99"/>
      <c r="AE44" s="99">
        <f t="shared" si="4"/>
        <v>70</v>
      </c>
      <c r="AF44" s="79" t="s">
        <v>0</v>
      </c>
      <c r="AG44" s="99">
        <f>E44+I44+M44+Q44+U44+Y44+AC44</f>
        <v>-70</v>
      </c>
      <c r="AI44" s="99">
        <f t="shared" si="3"/>
        <v>0</v>
      </c>
    </row>
    <row r="45" spans="1:38" ht="15" customHeight="1">
      <c r="A45" s="99" t="s">
        <v>150</v>
      </c>
      <c r="B45" s="98" t="s">
        <v>46</v>
      </c>
      <c r="C45" s="99"/>
      <c r="D45" s="79" t="s">
        <v>0</v>
      </c>
      <c r="E45" s="99"/>
      <c r="G45" s="99"/>
      <c r="H45" s="79" t="s">
        <v>0</v>
      </c>
      <c r="I45" s="99">
        <f>E39</f>
        <v>-15</v>
      </c>
      <c r="K45" s="99">
        <v>5</v>
      </c>
      <c r="L45" s="79" t="s">
        <v>0</v>
      </c>
      <c r="M45" s="99"/>
      <c r="N45" s="95" t="s">
        <v>46</v>
      </c>
      <c r="O45" s="99"/>
      <c r="P45" s="79" t="s">
        <v>0</v>
      </c>
      <c r="Q45" s="99"/>
      <c r="S45" s="99"/>
      <c r="T45" s="79" t="s">
        <v>0</v>
      </c>
      <c r="U45" s="99"/>
      <c r="W45" s="99">
        <v>10</v>
      </c>
      <c r="X45" s="79" t="s">
        <v>0</v>
      </c>
      <c r="Y45" s="99"/>
      <c r="AA45" s="99"/>
      <c r="AB45" s="79" t="s">
        <v>0</v>
      </c>
      <c r="AC45" s="99"/>
      <c r="AE45" s="99">
        <f t="shared" si="4"/>
        <v>15</v>
      </c>
      <c r="AF45" s="79" t="s">
        <v>0</v>
      </c>
      <c r="AG45" s="99">
        <f>E45+I45+M45+Q45+U45+Y45+AC45</f>
        <v>-15</v>
      </c>
      <c r="AI45" s="99">
        <f t="shared" si="3"/>
        <v>0</v>
      </c>
    </row>
    <row r="46" spans="1:38" ht="15" customHeight="1">
      <c r="A46" s="90" t="s">
        <v>149</v>
      </c>
      <c r="B46" s="98" t="s">
        <v>86</v>
      </c>
      <c r="C46" s="90"/>
      <c r="D46" s="79" t="s">
        <v>0</v>
      </c>
      <c r="E46" s="90"/>
      <c r="G46" s="90"/>
      <c r="H46" s="79" t="s">
        <v>0</v>
      </c>
      <c r="I46" s="90"/>
      <c r="K46" s="90"/>
      <c r="L46" s="79" t="s">
        <v>0</v>
      </c>
      <c r="M46" s="90"/>
      <c r="N46" s="97" t="s">
        <v>148</v>
      </c>
      <c r="O46" s="90"/>
      <c r="P46" s="79" t="s">
        <v>0</v>
      </c>
      <c r="Q46" s="90"/>
      <c r="S46" s="90"/>
      <c r="T46" s="79" t="s">
        <v>0</v>
      </c>
      <c r="U46" s="90"/>
      <c r="W46" s="96">
        <v>20</v>
      </c>
      <c r="X46" s="79" t="s">
        <v>0</v>
      </c>
      <c r="Y46" s="90"/>
      <c r="AA46" s="90"/>
      <c r="AB46" s="79">
        <v>-25</v>
      </c>
      <c r="AC46" s="90">
        <v>-20</v>
      </c>
      <c r="AE46" s="90">
        <f t="shared" si="4"/>
        <v>20</v>
      </c>
      <c r="AF46" s="79" t="s">
        <v>0</v>
      </c>
      <c r="AG46" s="90">
        <f>E46+I46+M46+Q46+U46+Y46+AC46</f>
        <v>-20</v>
      </c>
      <c r="AI46" s="90">
        <f t="shared" si="3"/>
        <v>0</v>
      </c>
    </row>
    <row r="47" spans="1:38" ht="15" customHeight="1">
      <c r="A47" s="91" t="s">
        <v>147</v>
      </c>
      <c r="C47" s="91">
        <f>SUM(C37:C46)</f>
        <v>500</v>
      </c>
      <c r="D47" s="79" t="s">
        <v>0</v>
      </c>
      <c r="E47" s="91">
        <f>SUM(E37:E46)</f>
        <v>-85</v>
      </c>
      <c r="G47" s="91">
        <f>SUM(G37:G46)</f>
        <v>85</v>
      </c>
      <c r="H47" s="79" t="s">
        <v>0</v>
      </c>
      <c r="I47" s="91">
        <f>SUM(I37:I46)</f>
        <v>-85</v>
      </c>
      <c r="K47" s="91">
        <f>SUM(K37:K46)</f>
        <v>5</v>
      </c>
      <c r="L47" s="79" t="s">
        <v>0</v>
      </c>
      <c r="M47" s="91">
        <f>SUM(M37:M46)</f>
        <v>-5</v>
      </c>
      <c r="N47" s="95" t="s">
        <v>44</v>
      </c>
      <c r="O47" s="91">
        <f>SUM(O37:O46)</f>
        <v>100</v>
      </c>
      <c r="P47" s="79" t="s">
        <v>0</v>
      </c>
      <c r="Q47" s="91">
        <f>SUM(Q37:Q46)</f>
        <v>-100</v>
      </c>
      <c r="S47" s="91">
        <f>SUM(S37:S46)</f>
        <v>5</v>
      </c>
      <c r="T47" s="79" t="s">
        <v>0</v>
      </c>
      <c r="U47" s="91">
        <f>SUM(U37:U46)</f>
        <v>-15</v>
      </c>
      <c r="W47" s="91">
        <f>SUM(W37:W46)</f>
        <v>100</v>
      </c>
      <c r="X47" s="79" t="s">
        <v>0</v>
      </c>
      <c r="Y47" s="91">
        <f>SUM(Y37:Y46)</f>
        <v>-100</v>
      </c>
      <c r="AA47" s="91">
        <f>SUM(AA37:AA46)</f>
        <v>0</v>
      </c>
      <c r="AB47" s="79" t="s">
        <v>0</v>
      </c>
      <c r="AC47" s="91">
        <f>SUM(AC37:AC46)</f>
        <v>-405</v>
      </c>
      <c r="AE47" s="91">
        <f>SUM(AE37:AE46)</f>
        <v>795</v>
      </c>
      <c r="AF47" s="92" t="s">
        <v>0</v>
      </c>
      <c r="AG47" s="91">
        <f>SUM(AG37:AG46)</f>
        <v>-795</v>
      </c>
      <c r="AI47" s="91">
        <f t="shared" si="3"/>
        <v>0</v>
      </c>
    </row>
    <row r="48" spans="1:38" ht="15" customHeight="1">
      <c r="A48" s="91" t="s">
        <v>56</v>
      </c>
      <c r="C48" s="91">
        <f>ROUND(IF(SUM(C47:E47)&gt;0,SUM(C47:E47),0),0)</f>
        <v>415</v>
      </c>
      <c r="D48" s="92" t="s">
        <v>0</v>
      </c>
      <c r="E48" s="91">
        <f>ROUND(IF(SUM(C47:E47)&lt;0,SUM(C47:E47),0),0)</f>
        <v>0</v>
      </c>
      <c r="F48" s="93"/>
      <c r="G48" s="91">
        <f>ROUND(IF(SUM(G47:I47)&gt;0,SUM(G47:I47),0),0)</f>
        <v>0</v>
      </c>
      <c r="H48" s="92" t="s">
        <v>0</v>
      </c>
      <c r="I48" s="91">
        <f>ROUND(IF(SUM(G47:I47)&lt;0,SUM(G47:I47),0),0)</f>
        <v>0</v>
      </c>
      <c r="J48" s="93"/>
      <c r="K48" s="91">
        <f>ROUND(IF(SUM(K47:M47)&gt;0,SUM(K47:M47),0),0)</f>
        <v>0</v>
      </c>
      <c r="L48" s="92" t="s">
        <v>0</v>
      </c>
      <c r="M48" s="91">
        <f>ROUND(IF(SUM(K47:M47)&lt;0,SUM(K47:M47),0),0)</f>
        <v>0</v>
      </c>
      <c r="N48" s="95" t="s">
        <v>86</v>
      </c>
      <c r="O48" s="91">
        <f>ROUND(IF(SUM(O47:Q47)&gt;0,SUM(O47:Q47),0),0)</f>
        <v>0</v>
      </c>
      <c r="P48" s="92" t="s">
        <v>0</v>
      </c>
      <c r="Q48" s="91">
        <f>ROUND(IF(SUM(O47:Q47)&lt;0,SUM(O47:Q47),0),0)</f>
        <v>0</v>
      </c>
      <c r="R48" s="93"/>
      <c r="S48" s="91">
        <f>ROUND(IF(SUM(S47:U47)&gt;0,SUM(S47:U47),0),0)</f>
        <v>0</v>
      </c>
      <c r="T48" s="92" t="s">
        <v>0</v>
      </c>
      <c r="U48" s="94">
        <f>ROUND(IF(SUM(S47:U47)&lt;0,SUM(S47:U47),0),0)</f>
        <v>-10</v>
      </c>
      <c r="V48" s="93"/>
      <c r="W48" s="91">
        <f>ROUND(IF(SUM(W47:Y47)&gt;0,SUM(W47:Y47),0),0)</f>
        <v>0</v>
      </c>
      <c r="X48" s="92" t="s">
        <v>0</v>
      </c>
      <c r="Y48" s="91">
        <f>ROUND(IF(SUM(W47:Y47)&lt;0,SUM(W47:Y47),0),0)</f>
        <v>0</v>
      </c>
      <c r="Z48" s="93"/>
      <c r="AA48" s="91">
        <f>ROUND(IF(SUM(AA47:AC47)&gt;0,SUM(AA47:AC47),0),0)</f>
        <v>0</v>
      </c>
      <c r="AB48" s="92" t="s">
        <v>0</v>
      </c>
      <c r="AC48" s="91">
        <f>ROUND(IF(SUM(AA47:AC47)&lt;0,SUM(AA47:AC47),0),0)</f>
        <v>-405</v>
      </c>
      <c r="AE48" s="77"/>
      <c r="AF48" s="77"/>
      <c r="AG48" s="77"/>
      <c r="AI48" s="90">
        <f>ROUND(SUM(C48:AC48),0)</f>
        <v>0</v>
      </c>
    </row>
    <row r="49" spans="1:33" ht="15" customHeight="1">
      <c r="A49" s="269" t="s">
        <v>442</v>
      </c>
      <c r="F49" s="82"/>
      <c r="G49" s="82"/>
      <c r="H49" s="82"/>
      <c r="I49" s="82"/>
      <c r="J49" s="82"/>
      <c r="K49" s="82"/>
      <c r="L49" s="82"/>
      <c r="M49" s="82"/>
      <c r="N49" s="83" t="s">
        <v>49</v>
      </c>
      <c r="O49" s="82"/>
      <c r="P49" s="82"/>
      <c r="Q49" s="82"/>
      <c r="R49" s="82"/>
      <c r="V49" s="89"/>
      <c r="W49" s="89"/>
      <c r="X49" s="89"/>
      <c r="Y49" s="89"/>
      <c r="Z49" s="89"/>
      <c r="AA49" s="77"/>
      <c r="AB49" s="77"/>
      <c r="AC49" s="77"/>
      <c r="AD49" s="77"/>
      <c r="AE49" s="77"/>
      <c r="AF49" s="77"/>
      <c r="AG49" s="77"/>
    </row>
    <row r="50" spans="1:33" ht="15" customHeight="1">
      <c r="A50" s="88" t="s">
        <v>146</v>
      </c>
      <c r="C50" s="87">
        <f>C48-C37</f>
        <v>15</v>
      </c>
      <c r="D50" s="86" t="s">
        <v>0</v>
      </c>
      <c r="E50" s="85" t="s">
        <v>142</v>
      </c>
      <c r="F50" s="84" t="s">
        <v>145</v>
      </c>
      <c r="G50" s="82"/>
      <c r="H50" s="82"/>
      <c r="I50" s="82"/>
      <c r="J50" s="82"/>
      <c r="K50" s="82"/>
      <c r="L50" s="82"/>
      <c r="M50" s="82"/>
      <c r="N50" s="83" t="s">
        <v>119</v>
      </c>
      <c r="O50" s="82"/>
      <c r="P50" s="82"/>
      <c r="Q50" s="82"/>
      <c r="R50" s="81" t="s">
        <v>144</v>
      </c>
      <c r="S50" s="80" t="s">
        <v>142</v>
      </c>
      <c r="T50" s="79" t="s">
        <v>0</v>
      </c>
      <c r="U50" s="78">
        <f>U48-U37</f>
        <v>5</v>
      </c>
      <c r="V50" s="451" t="s">
        <v>143</v>
      </c>
      <c r="W50" s="452"/>
      <c r="X50" s="452"/>
      <c r="Y50" s="452"/>
      <c r="Z50" s="453"/>
      <c r="AA50" s="80" t="s">
        <v>142</v>
      </c>
      <c r="AB50" s="79" t="s">
        <v>0</v>
      </c>
      <c r="AC50" s="78">
        <f>AC48-AC37</f>
        <v>-20</v>
      </c>
      <c r="AD50" s="77"/>
      <c r="AE50" s="77"/>
      <c r="AF50" s="77"/>
      <c r="AG50" s="77"/>
    </row>
    <row r="51" spans="1:33" ht="15" customHeight="1">
      <c r="A51" s="75" t="s">
        <v>0</v>
      </c>
    </row>
    <row r="52" spans="1:33" ht="15" customHeight="1">
      <c r="A52" s="75" t="s">
        <v>0</v>
      </c>
      <c r="C52" s="75">
        <f>C17-C50</f>
        <v>0</v>
      </c>
      <c r="U52" s="75">
        <f>U17-U50</f>
        <v>0</v>
      </c>
      <c r="AC52" s="75">
        <f>AC17-AC50</f>
        <v>0</v>
      </c>
    </row>
    <row r="53" spans="1:33" ht="15" customHeight="1">
      <c r="A53" s="75" t="s">
        <v>0</v>
      </c>
    </row>
    <row r="54" spans="1:33" ht="15" customHeight="1">
      <c r="A54" s="75" t="s">
        <v>0</v>
      </c>
    </row>
    <row r="55" spans="1:33" ht="15" customHeight="1">
      <c r="A55" s="75" t="s">
        <v>0</v>
      </c>
    </row>
  </sheetData>
  <mergeCells count="94">
    <mergeCell ref="A18:A21"/>
    <mergeCell ref="F22:H22"/>
    <mergeCell ref="J20:M20"/>
    <mergeCell ref="G18:Q19"/>
    <mergeCell ref="C3:E3"/>
    <mergeCell ref="V24:X24"/>
    <mergeCell ref="Q28:T28"/>
    <mergeCell ref="V27:X27"/>
    <mergeCell ref="F27:H27"/>
    <mergeCell ref="J27:M27"/>
    <mergeCell ref="Q27:T27"/>
    <mergeCell ref="Q25:T25"/>
    <mergeCell ref="V25:X25"/>
    <mergeCell ref="Q24:T24"/>
    <mergeCell ref="F23:H25"/>
    <mergeCell ref="G36:I36"/>
    <mergeCell ref="Z30:AB30"/>
    <mergeCell ref="F30:H30"/>
    <mergeCell ref="J30:M30"/>
    <mergeCell ref="F28:H28"/>
    <mergeCell ref="J28:M28"/>
    <mergeCell ref="K35:M35"/>
    <mergeCell ref="G35:I35"/>
    <mergeCell ref="O35:Q35"/>
    <mergeCell ref="O36:Q36"/>
    <mergeCell ref="K36:M36"/>
    <mergeCell ref="A31:A34"/>
    <mergeCell ref="V50:Z50"/>
    <mergeCell ref="B31:AC32"/>
    <mergeCell ref="K3:M3"/>
    <mergeCell ref="G33:AC33"/>
    <mergeCell ref="V30:X30"/>
    <mergeCell ref="V29:X29"/>
    <mergeCell ref="J29:M29"/>
    <mergeCell ref="Q23:T23"/>
    <mergeCell ref="F21:H21"/>
    <mergeCell ref="O3:Q3"/>
    <mergeCell ref="C36:E36"/>
    <mergeCell ref="W36:Y36"/>
    <mergeCell ref="C35:E35"/>
    <mergeCell ref="Q30:T30"/>
    <mergeCell ref="F29:H29"/>
    <mergeCell ref="Q22:T22"/>
    <mergeCell ref="N20:P30"/>
    <mergeCell ref="F26:H26"/>
    <mergeCell ref="G2:I2"/>
    <mergeCell ref="O2:Q2"/>
    <mergeCell ref="F20:H20"/>
    <mergeCell ref="Q26:T26"/>
    <mergeCell ref="J23:M23"/>
    <mergeCell ref="J25:M25"/>
    <mergeCell ref="J26:M26"/>
    <mergeCell ref="J24:M24"/>
    <mergeCell ref="Q29:T29"/>
    <mergeCell ref="G3:I3"/>
    <mergeCell ref="C1:Q1"/>
    <mergeCell ref="R18:X19"/>
    <mergeCell ref="V22:X22"/>
    <mergeCell ref="V21:X21"/>
    <mergeCell ref="V20:X20"/>
    <mergeCell ref="F16:R17"/>
    <mergeCell ref="S3:U3"/>
    <mergeCell ref="J21:M21"/>
    <mergeCell ref="Q20:T20"/>
    <mergeCell ref="Q21:T21"/>
    <mergeCell ref="K2:M2"/>
    <mergeCell ref="S2:U2"/>
    <mergeCell ref="B20:D30"/>
    <mergeCell ref="E20:E30"/>
    <mergeCell ref="C2:E2"/>
    <mergeCell ref="J22:M22"/>
    <mergeCell ref="AE36:AG36"/>
    <mergeCell ref="AE35:AG35"/>
    <mergeCell ref="AA36:AC36"/>
    <mergeCell ref="S35:U35"/>
    <mergeCell ref="W35:Y35"/>
    <mergeCell ref="S36:U36"/>
    <mergeCell ref="AA35:AC35"/>
    <mergeCell ref="AE2:AG2"/>
    <mergeCell ref="Z19:AC22"/>
    <mergeCell ref="Y18:Y30"/>
    <mergeCell ref="V28:X28"/>
    <mergeCell ref="V26:X26"/>
    <mergeCell ref="AA3:AC3"/>
    <mergeCell ref="W3:Y3"/>
    <mergeCell ref="Z23:AB26"/>
    <mergeCell ref="AA2:AC2"/>
    <mergeCell ref="W16:Y17"/>
    <mergeCell ref="AE3:AG3"/>
    <mergeCell ref="V23:X23"/>
    <mergeCell ref="W2:Y2"/>
    <mergeCell ref="Z27:AB29"/>
    <mergeCell ref="AC27:AC29"/>
    <mergeCell ref="AC23:AC26"/>
  </mergeCells>
  <conditionalFormatting sqref="C1:AI1048576">
    <cfRule type="cellIs" dxfId="8" priority="1" operator="equal">
      <formula>0</formula>
    </cfRule>
    <cfRule type="cellIs" dxfId="7" priority="2" operator="lessThan">
      <formula>0</formula>
    </cfRule>
  </conditionalFormatting>
  <printOptions horizontalCentered="1"/>
  <pageMargins left="0.25" right="0.25" top="0.25" bottom="0.25" header="0.3" footer="0.3"/>
  <pageSetup scale="82" orientation="landscape" horizontalDpi="0" verticalDpi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09F24-2705-DE46-9653-8E11D0208B2D}">
  <dimension ref="A1:AL55"/>
  <sheetViews>
    <sheetView workbookViewId="0"/>
  </sheetViews>
  <sheetFormatPr baseColWidth="10" defaultColWidth="7.83203125" defaultRowHeight="15" customHeight="1"/>
  <cols>
    <col min="1" max="1" width="39.5" style="75" customWidth="1"/>
    <col min="2" max="2" width="2.83203125" style="76" customWidth="1"/>
    <col min="3" max="3" width="5.33203125" style="75" customWidth="1"/>
    <col min="4" max="4" width="0.33203125" style="75" customWidth="1"/>
    <col min="5" max="5" width="5.5" style="75" customWidth="1"/>
    <col min="6" max="6" width="5.1640625" style="75" customWidth="1"/>
    <col min="7" max="7" width="5.5" style="75" customWidth="1"/>
    <col min="8" max="8" width="0.33203125" style="75" customWidth="1"/>
    <col min="9" max="9" width="5.5" style="75" customWidth="1"/>
    <col min="10" max="11" width="5.83203125" style="75" customWidth="1"/>
    <col min="12" max="12" width="0.33203125" style="75" customWidth="1"/>
    <col min="13" max="14" width="5.83203125" style="75" customWidth="1"/>
    <col min="15" max="15" width="5.5" style="75" customWidth="1"/>
    <col min="16" max="16" width="0.33203125" style="75" customWidth="1"/>
    <col min="17" max="17" width="5.5" style="75" customWidth="1"/>
    <col min="18" max="18" width="4.83203125" style="75" customWidth="1"/>
    <col min="19" max="19" width="5.5" style="75" customWidth="1"/>
    <col min="20" max="20" width="0.33203125" style="75" customWidth="1"/>
    <col min="21" max="21" width="5.5" style="75" customWidth="1"/>
    <col min="22" max="22" width="4.83203125" style="75" customWidth="1"/>
    <col min="23" max="23" width="5.33203125" style="75" customWidth="1"/>
    <col min="24" max="24" width="0.33203125" style="75" customWidth="1"/>
    <col min="25" max="25" width="5.5" style="75" customWidth="1"/>
    <col min="26" max="26" width="5" style="75" customWidth="1"/>
    <col min="27" max="27" width="5.5" style="75" customWidth="1"/>
    <col min="28" max="28" width="0.33203125" style="75" customWidth="1"/>
    <col min="29" max="29" width="5.5" style="75" customWidth="1"/>
    <col min="30" max="30" width="5.33203125" style="75" customWidth="1"/>
    <col min="31" max="31" width="5.5" style="75" customWidth="1"/>
    <col min="32" max="32" width="0.33203125" style="75" customWidth="1"/>
    <col min="33" max="33" width="5.5" style="75" customWidth="1"/>
    <col min="34" max="34" width="5.33203125" style="75" customWidth="1"/>
    <col min="35" max="16384" width="7.83203125" style="75"/>
  </cols>
  <sheetData>
    <row r="1" spans="1:35" ht="15" customHeight="1">
      <c r="A1" s="2" t="s">
        <v>37</v>
      </c>
      <c r="C1" s="411" t="s">
        <v>209</v>
      </c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S1" s="2"/>
    </row>
    <row r="2" spans="1:35" ht="15" customHeight="1">
      <c r="A2" s="140" t="s">
        <v>208</v>
      </c>
      <c r="C2" s="431" t="s">
        <v>175</v>
      </c>
      <c r="D2" s="432"/>
      <c r="E2" s="433"/>
      <c r="G2" s="437" t="s">
        <v>174</v>
      </c>
      <c r="H2" s="438"/>
      <c r="I2" s="439"/>
      <c r="K2" s="426" t="s">
        <v>173</v>
      </c>
      <c r="L2" s="427"/>
      <c r="M2" s="428"/>
      <c r="O2" s="394" t="s">
        <v>172</v>
      </c>
      <c r="P2" s="363"/>
      <c r="Q2" s="364"/>
      <c r="S2" s="402" t="s">
        <v>171</v>
      </c>
      <c r="T2" s="403"/>
      <c r="U2" s="404"/>
      <c r="W2" s="394" t="s">
        <v>170</v>
      </c>
      <c r="X2" s="363"/>
      <c r="Y2" s="364"/>
      <c r="AA2" s="394" t="s">
        <v>170</v>
      </c>
      <c r="AB2" s="363"/>
      <c r="AC2" s="364"/>
      <c r="AE2" s="362" t="s">
        <v>169</v>
      </c>
      <c r="AF2" s="363"/>
      <c r="AG2" s="364"/>
    </row>
    <row r="3" spans="1:35" ht="15" customHeight="1">
      <c r="A3" s="139" t="s">
        <v>207</v>
      </c>
      <c r="C3" s="464" t="s">
        <v>168</v>
      </c>
      <c r="D3" s="465"/>
      <c r="E3" s="466"/>
      <c r="G3" s="467" t="s">
        <v>165</v>
      </c>
      <c r="H3" s="468"/>
      <c r="I3" s="469"/>
      <c r="K3" s="455" t="s">
        <v>167</v>
      </c>
      <c r="L3" s="456"/>
      <c r="M3" s="457"/>
      <c r="O3" s="382" t="s">
        <v>166</v>
      </c>
      <c r="P3" s="383"/>
      <c r="Q3" s="384"/>
      <c r="S3" s="405" t="s">
        <v>165</v>
      </c>
      <c r="T3" s="406"/>
      <c r="U3" s="407"/>
      <c r="W3" s="382" t="s">
        <v>164</v>
      </c>
      <c r="X3" s="383"/>
      <c r="Y3" s="384"/>
      <c r="AA3" s="382" t="s">
        <v>163</v>
      </c>
      <c r="AB3" s="383"/>
      <c r="AC3" s="384"/>
      <c r="AE3" s="397" t="s">
        <v>162</v>
      </c>
      <c r="AF3" s="383"/>
      <c r="AG3" s="384"/>
    </row>
    <row r="4" spans="1:35" ht="15" customHeight="1">
      <c r="A4" s="99" t="s">
        <v>161</v>
      </c>
      <c r="C4" s="105">
        <v>400</v>
      </c>
      <c r="D4" s="106" t="s">
        <v>0</v>
      </c>
      <c r="E4" s="105"/>
      <c r="G4" s="105"/>
      <c r="H4" s="106" t="s">
        <v>0</v>
      </c>
      <c r="I4" s="105"/>
      <c r="K4" s="105"/>
      <c r="L4" s="106" t="s">
        <v>0</v>
      </c>
      <c r="M4" s="105"/>
      <c r="O4" s="105"/>
      <c r="P4" s="106" t="s">
        <v>0</v>
      </c>
      <c r="Q4" s="105"/>
      <c r="S4" s="105"/>
      <c r="T4" s="106" t="s">
        <v>0</v>
      </c>
      <c r="U4" s="107">
        <v>-15</v>
      </c>
      <c r="W4" s="105"/>
      <c r="X4" s="106" t="s">
        <v>0</v>
      </c>
      <c r="Y4" s="105"/>
      <c r="AA4" s="105"/>
      <c r="AB4" s="106" t="s">
        <v>0</v>
      </c>
      <c r="AC4" s="105">
        <v>-385</v>
      </c>
      <c r="AE4" s="105">
        <f t="shared" ref="AE4:AE13" si="0">C4+G4+K4+O4+S4+W4+AA4</f>
        <v>400</v>
      </c>
      <c r="AF4" s="106" t="s">
        <v>0</v>
      </c>
      <c r="AG4" s="105">
        <f t="shared" ref="AG4:AG13" si="1">E4+I4+M4+Q4+U4+Y4+AC4</f>
        <v>-400</v>
      </c>
      <c r="AI4" s="105">
        <f t="shared" ref="AI4:AI14" si="2">ROUND(AE4+AG4,0)</f>
        <v>0</v>
      </c>
    </row>
    <row r="5" spans="1:35" ht="15" customHeight="1" thickBot="1">
      <c r="A5" s="168" t="s">
        <v>254</v>
      </c>
      <c r="B5" s="133" t="s">
        <v>41</v>
      </c>
      <c r="C5" s="99"/>
      <c r="D5" s="79" t="s">
        <v>0</v>
      </c>
      <c r="E5" s="99"/>
      <c r="G5" s="99"/>
      <c r="H5" s="79" t="s">
        <v>0</v>
      </c>
      <c r="I5" s="99">
        <v>-15</v>
      </c>
      <c r="K5" s="99"/>
      <c r="L5" s="79" t="s">
        <v>0</v>
      </c>
      <c r="M5" s="99"/>
      <c r="O5" s="99"/>
      <c r="P5" s="79" t="s">
        <v>0</v>
      </c>
      <c r="Q5" s="99"/>
      <c r="S5" s="99">
        <v>15</v>
      </c>
      <c r="T5" s="79" t="s">
        <v>0</v>
      </c>
      <c r="U5" s="99"/>
      <c r="W5" s="99"/>
      <c r="X5" s="79" t="s">
        <v>0</v>
      </c>
      <c r="Y5" s="99"/>
      <c r="AA5" s="99"/>
      <c r="AB5" s="79" t="s">
        <v>0</v>
      </c>
      <c r="AC5" s="99"/>
      <c r="AE5" s="99">
        <f t="shared" si="0"/>
        <v>15</v>
      </c>
      <c r="AF5" s="79" t="s">
        <v>0</v>
      </c>
      <c r="AG5" s="99">
        <f t="shared" si="1"/>
        <v>-15</v>
      </c>
      <c r="AI5" s="99">
        <f t="shared" si="2"/>
        <v>0</v>
      </c>
    </row>
    <row r="6" spans="1:35" ht="15" customHeight="1" thickBot="1">
      <c r="A6" s="104" t="s">
        <v>206</v>
      </c>
      <c r="B6" s="133" t="s">
        <v>46</v>
      </c>
      <c r="C6" s="90"/>
      <c r="D6" s="138" t="s">
        <v>0</v>
      </c>
      <c r="E6" s="136">
        <v>-15</v>
      </c>
      <c r="F6" s="137" t="s">
        <v>205</v>
      </c>
      <c r="G6" s="136">
        <f>-E6</f>
        <v>15</v>
      </c>
      <c r="H6" s="135" t="s">
        <v>0</v>
      </c>
      <c r="I6" s="90"/>
      <c r="K6" s="90"/>
      <c r="L6" s="79" t="s">
        <v>0</v>
      </c>
      <c r="M6" s="90"/>
      <c r="O6" s="90"/>
      <c r="P6" s="79" t="s">
        <v>0</v>
      </c>
      <c r="Q6" s="90"/>
      <c r="S6" s="104">
        <v>9.9999999999999995E-7</v>
      </c>
      <c r="T6" s="79" t="s">
        <v>0</v>
      </c>
      <c r="U6" s="90"/>
      <c r="W6" s="90"/>
      <c r="X6" s="79" t="s">
        <v>0</v>
      </c>
      <c r="Y6" s="90"/>
      <c r="AA6" s="90"/>
      <c r="AB6" s="79" t="s">
        <v>0</v>
      </c>
      <c r="AC6" s="90"/>
      <c r="AE6" s="90">
        <f t="shared" si="0"/>
        <v>15.000000999999999</v>
      </c>
      <c r="AF6" s="79" t="s">
        <v>0</v>
      </c>
      <c r="AG6" s="90">
        <f t="shared" si="1"/>
        <v>-15</v>
      </c>
      <c r="AI6" s="90">
        <f t="shared" si="2"/>
        <v>0</v>
      </c>
    </row>
    <row r="7" spans="1:35" ht="15" customHeight="1">
      <c r="A7" s="99" t="s">
        <v>159</v>
      </c>
      <c r="B7" s="133" t="s">
        <v>86</v>
      </c>
      <c r="C7" s="99">
        <v>100</v>
      </c>
      <c r="D7" s="79" t="s">
        <v>0</v>
      </c>
      <c r="E7" s="121"/>
      <c r="F7" s="264" t="s">
        <v>201</v>
      </c>
      <c r="G7" s="120"/>
      <c r="H7" s="79" t="s">
        <v>0</v>
      </c>
      <c r="I7" s="99"/>
      <c r="K7" s="99"/>
      <c r="L7" s="79" t="s">
        <v>0</v>
      </c>
      <c r="M7" s="99"/>
      <c r="O7" s="99"/>
      <c r="P7" s="79" t="s">
        <v>0</v>
      </c>
      <c r="Q7" s="99">
        <v>-100</v>
      </c>
      <c r="S7" s="99"/>
      <c r="T7" s="79" t="s">
        <v>0</v>
      </c>
      <c r="U7" s="99"/>
      <c r="W7" s="99"/>
      <c r="X7" s="79" t="s">
        <v>0</v>
      </c>
      <c r="Y7" s="99"/>
      <c r="AA7" s="99"/>
      <c r="AB7" s="79" t="s">
        <v>0</v>
      </c>
      <c r="AC7" s="99"/>
      <c r="AE7" s="99">
        <f t="shared" si="0"/>
        <v>100</v>
      </c>
      <c r="AF7" s="79" t="s">
        <v>0</v>
      </c>
      <c r="AG7" s="99">
        <f t="shared" si="1"/>
        <v>-100</v>
      </c>
      <c r="AI7" s="99">
        <f t="shared" si="2"/>
        <v>0</v>
      </c>
    </row>
    <row r="8" spans="1:35" ht="15" customHeight="1">
      <c r="A8" s="160" t="s">
        <v>157</v>
      </c>
      <c r="B8" s="133" t="s">
        <v>111</v>
      </c>
      <c r="C8" s="99"/>
      <c r="D8" s="79" t="s">
        <v>0</v>
      </c>
      <c r="E8" s="121">
        <v>-60</v>
      </c>
      <c r="F8" s="265" t="s">
        <v>204</v>
      </c>
      <c r="G8" s="120">
        <v>60</v>
      </c>
      <c r="H8" s="79" t="s">
        <v>0</v>
      </c>
      <c r="I8" s="101"/>
      <c r="K8" s="99"/>
      <c r="L8" s="79" t="s">
        <v>0</v>
      </c>
      <c r="M8" s="99"/>
      <c r="O8" s="99"/>
      <c r="P8" s="79" t="s">
        <v>0</v>
      </c>
      <c r="Q8" s="99"/>
      <c r="S8" s="99"/>
      <c r="T8" s="79" t="s">
        <v>0</v>
      </c>
      <c r="U8" s="99"/>
      <c r="W8" s="99"/>
      <c r="X8" s="79" t="s">
        <v>0</v>
      </c>
      <c r="Y8" s="99"/>
      <c r="AA8" s="99"/>
      <c r="AB8" s="79" t="s">
        <v>0</v>
      </c>
      <c r="AC8" s="99"/>
      <c r="AE8" s="99">
        <f t="shared" si="0"/>
        <v>60</v>
      </c>
      <c r="AF8" s="79" t="s">
        <v>0</v>
      </c>
      <c r="AG8" s="99">
        <f t="shared" si="1"/>
        <v>-60</v>
      </c>
      <c r="AI8" s="99">
        <f t="shared" si="2"/>
        <v>0</v>
      </c>
    </row>
    <row r="9" spans="1:35" ht="15" customHeight="1">
      <c r="A9" s="156" t="s">
        <v>154</v>
      </c>
      <c r="B9" s="133" t="s">
        <v>0</v>
      </c>
      <c r="C9" s="90"/>
      <c r="D9" s="79" t="s">
        <v>0</v>
      </c>
      <c r="E9" s="118"/>
      <c r="F9" s="265" t="s">
        <v>203</v>
      </c>
      <c r="G9" s="117">
        <v>20</v>
      </c>
      <c r="H9" s="79" t="s">
        <v>0</v>
      </c>
      <c r="I9" s="90"/>
      <c r="K9" s="90"/>
      <c r="L9" s="79" t="s">
        <v>0</v>
      </c>
      <c r="M9" s="90"/>
      <c r="O9" s="90"/>
      <c r="P9" s="79" t="s">
        <v>0</v>
      </c>
      <c r="Q9" s="90"/>
      <c r="S9" s="90"/>
      <c r="T9" s="79" t="s">
        <v>0</v>
      </c>
      <c r="U9" s="90">
        <v>-20</v>
      </c>
      <c r="V9" s="134" t="s">
        <v>202</v>
      </c>
      <c r="W9" s="90"/>
      <c r="X9" s="79" t="s">
        <v>0</v>
      </c>
      <c r="Y9" s="90"/>
      <c r="AA9" s="90"/>
      <c r="AB9" s="79" t="s">
        <v>0</v>
      </c>
      <c r="AC9" s="90"/>
      <c r="AE9" s="90">
        <f t="shared" si="0"/>
        <v>20</v>
      </c>
      <c r="AF9" s="79" t="s">
        <v>0</v>
      </c>
      <c r="AG9" s="90">
        <f t="shared" si="1"/>
        <v>-20</v>
      </c>
      <c r="AI9" s="90">
        <f t="shared" si="2"/>
        <v>0</v>
      </c>
    </row>
    <row r="10" spans="1:35" ht="15" customHeight="1">
      <c r="A10" s="99" t="s">
        <v>150</v>
      </c>
      <c r="B10" s="133" t="s">
        <v>111</v>
      </c>
      <c r="C10" s="99"/>
      <c r="D10" s="79" t="s">
        <v>0</v>
      </c>
      <c r="E10" s="121"/>
      <c r="F10" s="265" t="s">
        <v>42</v>
      </c>
      <c r="G10" s="120"/>
      <c r="H10" s="79" t="s">
        <v>0</v>
      </c>
      <c r="I10" s="99"/>
      <c r="K10" s="99"/>
      <c r="L10" s="79" t="s">
        <v>0</v>
      </c>
      <c r="M10" s="99"/>
      <c r="O10" s="99">
        <v>100</v>
      </c>
      <c r="P10" s="79" t="s">
        <v>0</v>
      </c>
      <c r="Q10" s="99"/>
      <c r="S10" s="99"/>
      <c r="T10" s="79" t="s">
        <v>0</v>
      </c>
      <c r="U10" s="99"/>
      <c r="W10" s="99"/>
      <c r="X10" s="79" t="s">
        <v>0</v>
      </c>
      <c r="Y10" s="99">
        <v>-100</v>
      </c>
      <c r="AA10" s="99"/>
      <c r="AB10" s="79" t="s">
        <v>0</v>
      </c>
      <c r="AC10" s="99"/>
      <c r="AE10" s="99">
        <f t="shared" si="0"/>
        <v>100</v>
      </c>
      <c r="AF10" s="79" t="s">
        <v>0</v>
      </c>
      <c r="AG10" s="99">
        <f t="shared" si="1"/>
        <v>-100</v>
      </c>
      <c r="AI10" s="99">
        <f t="shared" si="2"/>
        <v>0</v>
      </c>
    </row>
    <row r="11" spans="1:35" ht="15" customHeight="1">
      <c r="A11" s="99" t="s">
        <v>150</v>
      </c>
      <c r="B11" s="133" t="s">
        <v>201</v>
      </c>
      <c r="C11" s="99"/>
      <c r="D11" s="79" t="s">
        <v>0</v>
      </c>
      <c r="E11" s="121"/>
      <c r="F11" s="265" t="s">
        <v>41</v>
      </c>
      <c r="G11" s="120"/>
      <c r="H11" s="79" t="s">
        <v>0</v>
      </c>
      <c r="I11" s="99">
        <v>-60</v>
      </c>
      <c r="K11" s="99"/>
      <c r="L11" s="79" t="s">
        <v>0</v>
      </c>
      <c r="M11" s="99"/>
      <c r="O11" s="99"/>
      <c r="P11" s="79" t="s">
        <v>0</v>
      </c>
      <c r="Q11" s="99"/>
      <c r="S11" s="99"/>
      <c r="T11" s="79" t="s">
        <v>0</v>
      </c>
      <c r="U11" s="99"/>
      <c r="W11" s="99">
        <v>60</v>
      </c>
      <c r="X11" s="79" t="s">
        <v>0</v>
      </c>
      <c r="Y11" s="99"/>
      <c r="AA11" s="99"/>
      <c r="AB11" s="79" t="s">
        <v>0</v>
      </c>
      <c r="AC11" s="99"/>
      <c r="AE11" s="99">
        <f t="shared" si="0"/>
        <v>60</v>
      </c>
      <c r="AF11" s="79" t="s">
        <v>0</v>
      </c>
      <c r="AG11" s="99">
        <f t="shared" si="1"/>
        <v>-60</v>
      </c>
      <c r="AI11" s="99">
        <f t="shared" si="2"/>
        <v>0</v>
      </c>
    </row>
    <row r="12" spans="1:35" ht="15" customHeight="1">
      <c r="A12" s="99" t="s">
        <v>150</v>
      </c>
      <c r="B12" s="133" t="s">
        <v>47</v>
      </c>
      <c r="C12" s="99"/>
      <c r="D12" s="79" t="s">
        <v>0</v>
      </c>
      <c r="E12" s="121"/>
      <c r="F12" s="265" t="s">
        <v>199</v>
      </c>
      <c r="G12" s="120"/>
      <c r="H12" s="79" t="s">
        <v>0</v>
      </c>
      <c r="I12" s="99">
        <v>-20</v>
      </c>
      <c r="K12" s="99"/>
      <c r="L12" s="79" t="s">
        <v>0</v>
      </c>
      <c r="M12" s="99"/>
      <c r="O12" s="99"/>
      <c r="P12" s="79" t="s">
        <v>0</v>
      </c>
      <c r="Q12" s="99"/>
      <c r="S12" s="99"/>
      <c r="T12" s="79" t="s">
        <v>0</v>
      </c>
      <c r="U12" s="99"/>
      <c r="W12" s="99">
        <v>20</v>
      </c>
      <c r="X12" s="79" t="s">
        <v>0</v>
      </c>
      <c r="Y12" s="99"/>
      <c r="AA12" s="99"/>
      <c r="AB12" s="79" t="s">
        <v>0</v>
      </c>
      <c r="AC12" s="99"/>
      <c r="AE12" s="99">
        <f t="shared" si="0"/>
        <v>20</v>
      </c>
      <c r="AF12" s="79" t="s">
        <v>0</v>
      </c>
      <c r="AG12" s="99">
        <f t="shared" si="1"/>
        <v>-20</v>
      </c>
      <c r="AI12" s="99">
        <f t="shared" si="2"/>
        <v>0</v>
      </c>
    </row>
    <row r="13" spans="1:35" ht="15" customHeight="1">
      <c r="A13" s="90" t="s">
        <v>149</v>
      </c>
      <c r="B13" s="133" t="s">
        <v>46</v>
      </c>
      <c r="C13" s="90"/>
      <c r="D13" s="79" t="s">
        <v>0</v>
      </c>
      <c r="E13" s="118"/>
      <c r="F13" s="265" t="s">
        <v>86</v>
      </c>
      <c r="G13" s="117"/>
      <c r="H13" s="79" t="s">
        <v>0</v>
      </c>
      <c r="I13" s="90"/>
      <c r="K13" s="90"/>
      <c r="L13" s="79" t="s">
        <v>0</v>
      </c>
      <c r="M13" s="90"/>
      <c r="O13" s="90"/>
      <c r="P13" s="79" t="s">
        <v>0</v>
      </c>
      <c r="Q13" s="90"/>
      <c r="S13" s="90"/>
      <c r="T13" s="79" t="s">
        <v>0</v>
      </c>
      <c r="U13" s="90"/>
      <c r="W13" s="96">
        <v>20</v>
      </c>
      <c r="X13" s="79" t="s">
        <v>0</v>
      </c>
      <c r="Y13" s="90"/>
      <c r="AA13" s="90"/>
      <c r="AB13" s="79">
        <v>-25</v>
      </c>
      <c r="AC13" s="90">
        <v>-20</v>
      </c>
      <c r="AE13" s="90">
        <f t="shared" si="0"/>
        <v>20</v>
      </c>
      <c r="AF13" s="79" t="s">
        <v>0</v>
      </c>
      <c r="AG13" s="90">
        <f t="shared" si="1"/>
        <v>-20</v>
      </c>
      <c r="AI13" s="90">
        <f t="shared" si="2"/>
        <v>0</v>
      </c>
    </row>
    <row r="14" spans="1:35" ht="15" customHeight="1">
      <c r="A14" s="91" t="s">
        <v>147</v>
      </c>
      <c r="B14" s="133"/>
      <c r="C14" s="91">
        <f>SUM(C4:C13)</f>
        <v>500</v>
      </c>
      <c r="D14" s="79" t="s">
        <v>0</v>
      </c>
      <c r="E14" s="116">
        <f>SUM(E4:E13)</f>
        <v>-75</v>
      </c>
      <c r="F14" s="265" t="s">
        <v>200</v>
      </c>
      <c r="G14" s="115">
        <f>SUM(G4:G13)</f>
        <v>95</v>
      </c>
      <c r="H14" s="79" t="s">
        <v>0</v>
      </c>
      <c r="I14" s="91">
        <f>SUM(I4:I13)</f>
        <v>-95</v>
      </c>
      <c r="K14" s="91">
        <f>SUM(K4:K13)</f>
        <v>0</v>
      </c>
      <c r="L14" s="79" t="s">
        <v>0</v>
      </c>
      <c r="M14" s="91">
        <f>SUM(M4:M13)</f>
        <v>0</v>
      </c>
      <c r="O14" s="91">
        <f>SUM(O4:O13)</f>
        <v>100</v>
      </c>
      <c r="P14" s="79" t="s">
        <v>0</v>
      </c>
      <c r="Q14" s="91">
        <f>SUM(Q4:Q13)</f>
        <v>-100</v>
      </c>
      <c r="S14" s="91">
        <f>SUM(S4:S13)</f>
        <v>15.000000999999999</v>
      </c>
      <c r="T14" s="79" t="s">
        <v>0</v>
      </c>
      <c r="U14" s="91">
        <f>SUM(U4:U13)</f>
        <v>-35</v>
      </c>
      <c r="W14" s="91">
        <f>SUM(W4:W13)</f>
        <v>100</v>
      </c>
      <c r="X14" s="79" t="s">
        <v>0</v>
      </c>
      <c r="Y14" s="91">
        <f>SUM(Y4:Y13)</f>
        <v>-100</v>
      </c>
      <c r="AA14" s="91">
        <f>SUM(AA4:AA13)</f>
        <v>0</v>
      </c>
      <c r="AB14" s="79" t="s">
        <v>0</v>
      </c>
      <c r="AC14" s="91">
        <f>SUM(AC4:AC13)</f>
        <v>-405</v>
      </c>
      <c r="AE14" s="91">
        <f>SUM(AE4:AE13)</f>
        <v>810.000001</v>
      </c>
      <c r="AF14" s="92" t="s">
        <v>0</v>
      </c>
      <c r="AG14" s="91">
        <f>SUM(AG4:AG13)</f>
        <v>-810</v>
      </c>
      <c r="AI14" s="91">
        <f t="shared" si="2"/>
        <v>0</v>
      </c>
    </row>
    <row r="15" spans="1:35" ht="15" customHeight="1" thickBot="1">
      <c r="A15" s="91" t="s">
        <v>56</v>
      </c>
      <c r="B15" s="132"/>
      <c r="C15" s="91">
        <f>ROUND(IF(SUM(C14:E14)&gt;0,SUM(C14:E14),0),0)</f>
        <v>425</v>
      </c>
      <c r="D15" s="92" t="s">
        <v>0</v>
      </c>
      <c r="E15" s="116">
        <f>ROUND(IF(SUM(C14:E14)&lt;0,SUM(C14:E14),0),0)</f>
        <v>0</v>
      </c>
      <c r="F15" s="266" t="s">
        <v>199</v>
      </c>
      <c r="G15" s="115">
        <f>ROUND(IF(SUM(G14:I14)&gt;0,SUM(G14:I14),0),0)</f>
        <v>0</v>
      </c>
      <c r="H15" s="92" t="s">
        <v>0</v>
      </c>
      <c r="I15" s="91">
        <f>ROUND(IF(SUM(G14:I14)&lt;0,SUM(G14:I14),0),0)</f>
        <v>0</v>
      </c>
      <c r="J15" s="93"/>
      <c r="K15" s="91">
        <f>ROUND(IF(SUM(K14:M14)&gt;0,SUM(K14:M14),0),0)</f>
        <v>0</v>
      </c>
      <c r="L15" s="92" t="s">
        <v>0</v>
      </c>
      <c r="M15" s="91">
        <f>ROUND(IF(SUM(K14:M14)&lt;0,SUM(K14:M14),0),0)</f>
        <v>0</v>
      </c>
      <c r="N15" s="93"/>
      <c r="O15" s="91">
        <f>ROUND(IF(SUM(O14:Q14)&gt;0,SUM(O14:Q14),0),0)</f>
        <v>0</v>
      </c>
      <c r="P15" s="92" t="s">
        <v>0</v>
      </c>
      <c r="Q15" s="91">
        <f>ROUND(IF(SUM(O14:Q14)&lt;0,SUM(O14:Q14),0),0)</f>
        <v>0</v>
      </c>
      <c r="R15" s="93"/>
      <c r="S15" s="91">
        <f>ROUND(IF(SUM(S14:U14)&gt;0,SUM(S14:U14),0),0)</f>
        <v>0</v>
      </c>
      <c r="T15" s="92" t="s">
        <v>0</v>
      </c>
      <c r="U15" s="94">
        <f>ROUND(IF(SUM(S14:U14)&lt;0,SUM(S14:U14),0),0)</f>
        <v>-20</v>
      </c>
      <c r="V15" s="93"/>
      <c r="W15" s="91">
        <f>ROUND(IF(SUM(W14:Y14)&gt;0,SUM(W14:Y14),0),0)</f>
        <v>0</v>
      </c>
      <c r="X15" s="92" t="s">
        <v>0</v>
      </c>
      <c r="Y15" s="91">
        <f>ROUND(IF(SUM(W14:Y14)&lt;0,SUM(W14:Y14),0),0)</f>
        <v>0</v>
      </c>
      <c r="Z15" s="93" t="s">
        <v>0</v>
      </c>
      <c r="AA15" s="91">
        <f>ROUND(IF(SUM(AA14:AC14)&gt;0,SUM(AA14:AC14),0),0)</f>
        <v>0</v>
      </c>
      <c r="AB15" s="92" t="s">
        <v>0</v>
      </c>
      <c r="AC15" s="91">
        <f>ROUND(IF(SUM(AA14:AC14)&lt;0,SUM(AA14:AC14),0),0)</f>
        <v>-405</v>
      </c>
      <c r="AE15" s="77"/>
      <c r="AF15" s="77"/>
      <c r="AG15" s="77"/>
      <c r="AI15" s="90">
        <f>ROUND(SUM(C15:AC15),0)</f>
        <v>0</v>
      </c>
    </row>
    <row r="16" spans="1:35" ht="15" customHeight="1">
      <c r="A16" s="2" t="s">
        <v>0</v>
      </c>
      <c r="F16" s="424" t="str">
        <f ca="1">"©"&amp;RIGHT("0"&amp;MONTH(NOW()),2)&amp;"/"&amp;RIGHT("0"&amp;DAY(NOW()),2)&amp;"/"&amp;YEAR(NOW())&amp;" LAWRENCE GERARD"</f>
        <v>©10/07/2024 LAWRENCE GERARD</v>
      </c>
      <c r="G16" s="424"/>
      <c r="H16" s="424"/>
      <c r="I16" s="424"/>
      <c r="J16" s="424"/>
      <c r="K16" s="424"/>
      <c r="L16" s="424"/>
      <c r="M16" s="424"/>
      <c r="N16" s="424"/>
      <c r="O16" s="424"/>
      <c r="P16" s="424"/>
      <c r="Q16" s="424"/>
      <c r="R16" s="424"/>
      <c r="W16" s="493" t="s">
        <v>348</v>
      </c>
      <c r="X16" s="493"/>
      <c r="Y16" s="493"/>
      <c r="Z16" s="143"/>
      <c r="AA16" s="77"/>
      <c r="AB16" s="77"/>
      <c r="AC16" s="77"/>
      <c r="AD16" s="77"/>
      <c r="AE16" s="77"/>
      <c r="AF16" s="77"/>
      <c r="AG16" s="77"/>
    </row>
    <row r="17" spans="1:38" ht="15" customHeight="1">
      <c r="A17" s="88" t="s">
        <v>146</v>
      </c>
      <c r="C17" s="87">
        <f>C15-C4</f>
        <v>25</v>
      </c>
      <c r="D17" s="86" t="s">
        <v>0</v>
      </c>
      <c r="E17" s="85" t="s">
        <v>142</v>
      </c>
      <c r="F17" s="424"/>
      <c r="G17" s="424"/>
      <c r="H17" s="424"/>
      <c r="I17" s="424"/>
      <c r="J17" s="424"/>
      <c r="K17" s="424"/>
      <c r="L17" s="424"/>
      <c r="M17" s="424"/>
      <c r="N17" s="424"/>
      <c r="O17" s="424"/>
      <c r="P17" s="424"/>
      <c r="Q17" s="424"/>
      <c r="R17" s="424"/>
      <c r="S17" s="110" t="s">
        <v>142</v>
      </c>
      <c r="T17" s="79" t="s">
        <v>0</v>
      </c>
      <c r="U17" s="131">
        <f>U15-U4</f>
        <v>-5</v>
      </c>
      <c r="V17" s="143"/>
      <c r="W17" s="494"/>
      <c r="X17" s="494"/>
      <c r="Y17" s="494"/>
      <c r="Z17" s="143"/>
      <c r="AA17" s="80" t="s">
        <v>142</v>
      </c>
      <c r="AB17" s="92" t="s">
        <v>0</v>
      </c>
      <c r="AC17" s="78">
        <f>AC15-AC4</f>
        <v>-20</v>
      </c>
      <c r="AD17" s="77"/>
      <c r="AE17" s="77"/>
      <c r="AF17" s="77"/>
      <c r="AG17" s="77"/>
    </row>
    <row r="18" spans="1:38" ht="15" customHeight="1">
      <c r="A18" s="448" t="s">
        <v>217</v>
      </c>
      <c r="G18" s="424" t="s">
        <v>197</v>
      </c>
      <c r="H18" s="424"/>
      <c r="I18" s="424"/>
      <c r="J18" s="424"/>
      <c r="K18" s="424"/>
      <c r="L18" s="424"/>
      <c r="M18" s="424"/>
      <c r="N18" s="424"/>
      <c r="O18" s="424"/>
      <c r="P18" s="424"/>
      <c r="Q18" s="424"/>
      <c r="R18" s="412" t="s">
        <v>196</v>
      </c>
      <c r="S18" s="413"/>
      <c r="T18" s="413"/>
      <c r="U18" s="413"/>
      <c r="V18" s="413"/>
      <c r="W18" s="413"/>
      <c r="X18" s="414"/>
      <c r="Y18" s="374" t="s">
        <v>195</v>
      </c>
      <c r="Z18" s="129"/>
      <c r="AA18" s="128"/>
      <c r="AB18" s="128"/>
      <c r="AC18" s="128"/>
      <c r="AD18" s="77"/>
      <c r="AE18" s="77"/>
      <c r="AF18" s="77"/>
      <c r="AG18" s="77"/>
    </row>
    <row r="19" spans="1:38" ht="15" customHeight="1">
      <c r="A19" s="449"/>
      <c r="F19" s="127"/>
      <c r="G19" s="424"/>
      <c r="H19" s="424"/>
      <c r="I19" s="424"/>
      <c r="J19" s="424"/>
      <c r="K19" s="424"/>
      <c r="L19" s="424"/>
      <c r="M19" s="424"/>
      <c r="N19" s="424"/>
      <c r="O19" s="424"/>
      <c r="P19" s="424"/>
      <c r="Q19" s="424"/>
      <c r="R19" s="415"/>
      <c r="S19" s="416"/>
      <c r="T19" s="416"/>
      <c r="U19" s="416"/>
      <c r="V19" s="416"/>
      <c r="W19" s="416"/>
      <c r="X19" s="417"/>
      <c r="Y19" s="375"/>
      <c r="Z19" s="365" t="s">
        <v>194</v>
      </c>
      <c r="AA19" s="366"/>
      <c r="AB19" s="366"/>
      <c r="AC19" s="367"/>
      <c r="AD19" s="77"/>
      <c r="AE19" s="77"/>
      <c r="AF19" s="77"/>
      <c r="AG19" s="77"/>
    </row>
    <row r="20" spans="1:38" ht="15" customHeight="1">
      <c r="A20" s="449"/>
      <c r="B20" s="429" t="s">
        <v>457</v>
      </c>
      <c r="C20" s="429"/>
      <c r="D20" s="429"/>
      <c r="E20" s="499" t="s">
        <v>455</v>
      </c>
      <c r="F20" s="425" t="s">
        <v>193</v>
      </c>
      <c r="G20" s="440"/>
      <c r="H20" s="441"/>
      <c r="I20" s="123"/>
      <c r="J20" s="425" t="s">
        <v>0</v>
      </c>
      <c r="K20" s="440"/>
      <c r="L20" s="440"/>
      <c r="M20" s="441"/>
      <c r="N20" s="495" t="s">
        <v>216</v>
      </c>
      <c r="O20" s="496"/>
      <c r="P20" s="497"/>
      <c r="Q20" s="425" t="s">
        <v>39</v>
      </c>
      <c r="R20" s="422"/>
      <c r="S20" s="422"/>
      <c r="T20" s="423"/>
      <c r="V20" s="421" t="s">
        <v>191</v>
      </c>
      <c r="W20" s="422"/>
      <c r="X20" s="423"/>
      <c r="Y20" s="375"/>
      <c r="Z20" s="368"/>
      <c r="AA20" s="369"/>
      <c r="AB20" s="369"/>
      <c r="AC20" s="370"/>
    </row>
    <row r="21" spans="1:38" ht="15" customHeight="1">
      <c r="A21" s="450"/>
      <c r="B21" s="429"/>
      <c r="C21" s="429"/>
      <c r="D21" s="429"/>
      <c r="E21" s="499"/>
      <c r="F21" s="421" t="s">
        <v>11</v>
      </c>
      <c r="G21" s="422"/>
      <c r="H21" s="423"/>
      <c r="I21" s="119"/>
      <c r="J21" s="421" t="s">
        <v>0</v>
      </c>
      <c r="K21" s="422"/>
      <c r="L21" s="422"/>
      <c r="M21" s="423"/>
      <c r="N21" s="498"/>
      <c r="O21" s="496"/>
      <c r="P21" s="497"/>
      <c r="Q21" s="421" t="s">
        <v>190</v>
      </c>
      <c r="R21" s="422"/>
      <c r="S21" s="422"/>
      <c r="T21" s="423"/>
      <c r="V21" s="421" t="s">
        <v>11</v>
      </c>
      <c r="W21" s="422"/>
      <c r="X21" s="423"/>
      <c r="Y21" s="375"/>
      <c r="Z21" s="368"/>
      <c r="AA21" s="369"/>
      <c r="AB21" s="369"/>
      <c r="AC21" s="370"/>
    </row>
    <row r="22" spans="1:38" ht="15" customHeight="1">
      <c r="A22" s="126" t="s">
        <v>189</v>
      </c>
      <c r="B22" s="429"/>
      <c r="C22" s="429"/>
      <c r="D22" s="429"/>
      <c r="E22" s="499"/>
      <c r="F22" s="418" t="s">
        <v>12</v>
      </c>
      <c r="G22" s="419"/>
      <c r="H22" s="420"/>
      <c r="I22" s="119"/>
      <c r="J22" s="418" t="s">
        <v>15</v>
      </c>
      <c r="K22" s="419"/>
      <c r="L22" s="419"/>
      <c r="M22" s="420"/>
      <c r="N22" s="498"/>
      <c r="O22" s="496"/>
      <c r="P22" s="497"/>
      <c r="Q22" s="418" t="s">
        <v>188</v>
      </c>
      <c r="R22" s="419"/>
      <c r="S22" s="419"/>
      <c r="T22" s="420"/>
      <c r="V22" s="418" t="s">
        <v>12</v>
      </c>
      <c r="W22" s="419"/>
      <c r="X22" s="420"/>
      <c r="Y22" s="375"/>
      <c r="Z22" s="371"/>
      <c r="AA22" s="372"/>
      <c r="AB22" s="372"/>
      <c r="AC22" s="373"/>
    </row>
    <row r="23" spans="1:38" ht="15" customHeight="1">
      <c r="A23" s="105" t="s">
        <v>187</v>
      </c>
      <c r="B23" s="429"/>
      <c r="C23" s="429"/>
      <c r="D23" s="429"/>
      <c r="E23" s="499"/>
      <c r="F23" s="484"/>
      <c r="G23" s="485"/>
      <c r="H23" s="486"/>
      <c r="I23" s="119"/>
      <c r="J23" s="442"/>
      <c r="K23" s="443"/>
      <c r="L23" s="443"/>
      <c r="M23" s="444"/>
      <c r="N23" s="498"/>
      <c r="O23" s="496"/>
      <c r="P23" s="497"/>
      <c r="Q23" s="442">
        <f>C40</f>
        <v>100</v>
      </c>
      <c r="R23" s="443"/>
      <c r="S23" s="443"/>
      <c r="T23" s="444"/>
      <c r="V23" s="398"/>
      <c r="W23" s="399"/>
      <c r="X23" s="400"/>
      <c r="Y23" s="375"/>
      <c r="Z23" s="385" t="s">
        <v>186</v>
      </c>
      <c r="AA23" s="386"/>
      <c r="AB23" s="387"/>
      <c r="AC23" s="408">
        <v>15</v>
      </c>
    </row>
    <row r="24" spans="1:38" ht="15" customHeight="1">
      <c r="A24" s="99" t="s">
        <v>185</v>
      </c>
      <c r="B24" s="429"/>
      <c r="C24" s="429"/>
      <c r="D24" s="429"/>
      <c r="E24" s="499"/>
      <c r="F24" s="487"/>
      <c r="G24" s="488"/>
      <c r="H24" s="489"/>
      <c r="I24" s="119"/>
      <c r="J24" s="379"/>
      <c r="K24" s="380"/>
      <c r="L24" s="380"/>
      <c r="M24" s="381"/>
      <c r="N24" s="498"/>
      <c r="O24" s="496"/>
      <c r="P24" s="497"/>
      <c r="Q24" s="379">
        <f>I44+I45+K45+M45</f>
        <v>-80</v>
      </c>
      <c r="R24" s="380"/>
      <c r="S24" s="380"/>
      <c r="T24" s="381"/>
      <c r="V24" s="472"/>
      <c r="W24" s="473"/>
      <c r="X24" s="474"/>
      <c r="Y24" s="375"/>
      <c r="Z24" s="388"/>
      <c r="AA24" s="389"/>
      <c r="AB24" s="390"/>
      <c r="AC24" s="409"/>
    </row>
    <row r="25" spans="1:38" ht="15" customHeight="1">
      <c r="A25" s="125" t="s">
        <v>184</v>
      </c>
      <c r="B25" s="429"/>
      <c r="C25" s="429"/>
      <c r="D25" s="429"/>
      <c r="E25" s="499"/>
      <c r="F25" s="490"/>
      <c r="G25" s="491"/>
      <c r="H25" s="492"/>
      <c r="I25" s="119"/>
      <c r="J25" s="445">
        <f>U48</f>
        <v>-20</v>
      </c>
      <c r="K25" s="446"/>
      <c r="L25" s="446"/>
      <c r="M25" s="447"/>
      <c r="N25" s="498"/>
      <c r="O25" s="496"/>
      <c r="P25" s="497"/>
      <c r="Q25" s="445">
        <f>-U48</f>
        <v>20</v>
      </c>
      <c r="R25" s="446"/>
      <c r="S25" s="446"/>
      <c r="T25" s="447"/>
      <c r="V25" s="481"/>
      <c r="W25" s="482"/>
      <c r="X25" s="483"/>
      <c r="Y25" s="375"/>
      <c r="Z25" s="388"/>
      <c r="AA25" s="389"/>
      <c r="AB25" s="390"/>
      <c r="AC25" s="409"/>
    </row>
    <row r="26" spans="1:38" ht="15" customHeight="1">
      <c r="A26" s="99" t="s">
        <v>14</v>
      </c>
      <c r="B26" s="429"/>
      <c r="C26" s="429"/>
      <c r="D26" s="429"/>
      <c r="E26" s="499"/>
      <c r="F26" s="379">
        <f>C37</f>
        <v>400</v>
      </c>
      <c r="G26" s="380"/>
      <c r="H26" s="381"/>
      <c r="I26" s="119"/>
      <c r="J26" s="379">
        <f>E6</f>
        <v>-15</v>
      </c>
      <c r="K26" s="380"/>
      <c r="L26" s="380"/>
      <c r="M26" s="381"/>
      <c r="N26" s="498"/>
      <c r="O26" s="496"/>
      <c r="P26" s="497"/>
      <c r="Q26" s="379">
        <f>SUM(Q23:T25)</f>
        <v>40</v>
      </c>
      <c r="R26" s="380"/>
      <c r="S26" s="380"/>
      <c r="T26" s="381"/>
      <c r="V26" s="379">
        <f>SUM(F26:Q26)</f>
        <v>425</v>
      </c>
      <c r="W26" s="380"/>
      <c r="X26" s="381"/>
      <c r="Y26" s="375"/>
      <c r="Z26" s="391"/>
      <c r="AA26" s="392"/>
      <c r="AB26" s="393"/>
      <c r="AC26" s="410"/>
      <c r="AE26" s="75">
        <f>C48-V26</f>
        <v>0</v>
      </c>
      <c r="AI26" s="75">
        <f>F26+J26+Q26-V26</f>
        <v>0</v>
      </c>
    </row>
    <row r="27" spans="1:38" ht="15" customHeight="1">
      <c r="A27" s="124" t="s">
        <v>183</v>
      </c>
      <c r="B27" s="429"/>
      <c r="C27" s="429"/>
      <c r="D27" s="429"/>
      <c r="E27" s="499"/>
      <c r="F27" s="475"/>
      <c r="G27" s="476"/>
      <c r="H27" s="477"/>
      <c r="I27" s="119"/>
      <c r="J27" s="475"/>
      <c r="K27" s="476"/>
      <c r="L27" s="476"/>
      <c r="M27" s="477"/>
      <c r="N27" s="498"/>
      <c r="O27" s="496"/>
      <c r="P27" s="497"/>
      <c r="Q27" s="478">
        <f>-Q26-Q29</f>
        <v>-20</v>
      </c>
      <c r="R27" s="479"/>
      <c r="S27" s="479"/>
      <c r="T27" s="480"/>
      <c r="V27" s="379"/>
      <c r="W27" s="380"/>
      <c r="X27" s="381"/>
      <c r="Y27" s="375"/>
      <c r="Z27" s="401" t="s">
        <v>182</v>
      </c>
      <c r="AA27" s="389"/>
      <c r="AB27" s="390"/>
      <c r="AC27" s="408">
        <f>K41+M41</f>
        <v>5</v>
      </c>
      <c r="AI27" s="75">
        <f>F27+J27+Q27-V27</f>
        <v>-20</v>
      </c>
      <c r="AJ27" s="75" t="str">
        <f>IF(Q27=U48,"&lt; OK","&lt; NOT OK")</f>
        <v>&lt; OK</v>
      </c>
    </row>
    <row r="28" spans="1:38" ht="15" customHeight="1">
      <c r="A28" s="122" t="s">
        <v>181</v>
      </c>
      <c r="B28" s="429"/>
      <c r="C28" s="429"/>
      <c r="D28" s="429"/>
      <c r="E28" s="499"/>
      <c r="F28" s="376">
        <f>U37</f>
        <v>-15</v>
      </c>
      <c r="G28" s="377"/>
      <c r="H28" s="378"/>
      <c r="I28" s="119"/>
      <c r="J28" s="379">
        <f>U50</f>
        <v>-5</v>
      </c>
      <c r="K28" s="380"/>
      <c r="L28" s="380"/>
      <c r="M28" s="381"/>
      <c r="N28" s="498"/>
      <c r="O28" s="496"/>
      <c r="P28" s="497"/>
      <c r="Q28" s="379"/>
      <c r="R28" s="380"/>
      <c r="S28" s="380"/>
      <c r="T28" s="381"/>
      <c r="V28" s="376">
        <f>SUM(F28:Q28)</f>
        <v>-20</v>
      </c>
      <c r="W28" s="377"/>
      <c r="X28" s="378"/>
      <c r="Y28" s="375"/>
      <c r="Z28" s="388"/>
      <c r="AA28" s="389"/>
      <c r="AB28" s="390"/>
      <c r="AC28" s="409"/>
      <c r="AE28" s="75">
        <f>U48-V28</f>
        <v>0</v>
      </c>
      <c r="AI28" s="75">
        <f>F28+J28+Q28-V28</f>
        <v>0</v>
      </c>
    </row>
    <row r="29" spans="1:38" ht="15" customHeight="1">
      <c r="A29" s="90" t="s">
        <v>24</v>
      </c>
      <c r="B29" s="429"/>
      <c r="C29" s="429"/>
      <c r="D29" s="429"/>
      <c r="E29" s="499"/>
      <c r="F29" s="445">
        <f>AC37</f>
        <v>-385</v>
      </c>
      <c r="G29" s="446"/>
      <c r="H29" s="447"/>
      <c r="I29" s="119"/>
      <c r="J29" s="445"/>
      <c r="K29" s="446"/>
      <c r="L29" s="446"/>
      <c r="M29" s="447"/>
      <c r="N29" s="498"/>
      <c r="O29" s="496"/>
      <c r="P29" s="497"/>
      <c r="Q29" s="445">
        <f>AC46</f>
        <v>-20</v>
      </c>
      <c r="R29" s="446"/>
      <c r="S29" s="446"/>
      <c r="T29" s="447"/>
      <c r="V29" s="379">
        <f>SUM(F29:Q29)</f>
        <v>-405</v>
      </c>
      <c r="W29" s="380"/>
      <c r="X29" s="381"/>
      <c r="Y29" s="375"/>
      <c r="Z29" s="391"/>
      <c r="AA29" s="392"/>
      <c r="AB29" s="393"/>
      <c r="AC29" s="410"/>
      <c r="AE29" s="75">
        <f>AC48-V29</f>
        <v>0</v>
      </c>
      <c r="AI29" s="75">
        <f>F29+J29+Q29-V29</f>
        <v>0</v>
      </c>
    </row>
    <row r="30" spans="1:38" ht="15" customHeight="1">
      <c r="A30" s="90" t="s">
        <v>56</v>
      </c>
      <c r="B30" s="429"/>
      <c r="C30" s="429"/>
      <c r="D30" s="429"/>
      <c r="E30" s="499"/>
      <c r="F30" s="445">
        <f>SUM(F26:H29)</f>
        <v>0</v>
      </c>
      <c r="G30" s="446"/>
      <c r="H30" s="447"/>
      <c r="I30" s="119"/>
      <c r="J30" s="445">
        <v>0</v>
      </c>
      <c r="K30" s="446"/>
      <c r="L30" s="446"/>
      <c r="M30" s="447"/>
      <c r="N30" s="498"/>
      <c r="O30" s="496"/>
      <c r="P30" s="497"/>
      <c r="Q30" s="445">
        <f>SUM(Q26:T29)</f>
        <v>0</v>
      </c>
      <c r="R30" s="446"/>
      <c r="S30" s="446"/>
      <c r="T30" s="447"/>
      <c r="V30" s="461">
        <f>SUM(V26:X29)</f>
        <v>0</v>
      </c>
      <c r="W30" s="462"/>
      <c r="X30" s="463"/>
      <c r="Y30" s="375"/>
      <c r="Z30" s="470" t="s">
        <v>180</v>
      </c>
      <c r="AA30" s="471"/>
      <c r="AB30" s="471"/>
      <c r="AC30" s="114">
        <f>SUM(AC23:AC29)</f>
        <v>20</v>
      </c>
    </row>
    <row r="31" spans="1:38" ht="15" customHeight="1">
      <c r="A31" s="448" t="s">
        <v>215</v>
      </c>
      <c r="B31" s="454" t="s">
        <v>178</v>
      </c>
      <c r="C31" s="454"/>
      <c r="D31" s="454"/>
      <c r="E31" s="454"/>
      <c r="F31" s="454"/>
      <c r="G31" s="454"/>
      <c r="H31" s="454"/>
      <c r="I31" s="454"/>
      <c r="J31" s="454"/>
      <c r="K31" s="454"/>
      <c r="L31" s="454"/>
      <c r="M31" s="454"/>
      <c r="N31" s="454"/>
      <c r="O31" s="454"/>
      <c r="P31" s="454"/>
      <c r="Q31" s="454"/>
      <c r="R31" s="454"/>
      <c r="S31" s="454"/>
      <c r="T31" s="454"/>
      <c r="U31" s="454"/>
      <c r="V31" s="454"/>
      <c r="W31" s="454"/>
      <c r="X31" s="454"/>
      <c r="Y31" s="454"/>
      <c r="Z31" s="454"/>
      <c r="AA31" s="454"/>
      <c r="AB31" s="454"/>
      <c r="AC31" s="454"/>
      <c r="AK31" s="108"/>
      <c r="AL31" s="108"/>
    </row>
    <row r="32" spans="1:38" ht="15" customHeight="1">
      <c r="A32" s="449"/>
      <c r="B32" s="454"/>
      <c r="C32" s="454"/>
      <c r="D32" s="454"/>
      <c r="E32" s="454"/>
      <c r="F32" s="454"/>
      <c r="G32" s="454"/>
      <c r="H32" s="454"/>
      <c r="I32" s="454"/>
      <c r="J32" s="454"/>
      <c r="K32" s="454"/>
      <c r="L32" s="454"/>
      <c r="M32" s="454"/>
      <c r="N32" s="454"/>
      <c r="O32" s="454"/>
      <c r="P32" s="454"/>
      <c r="Q32" s="454"/>
      <c r="R32" s="454"/>
      <c r="S32" s="454"/>
      <c r="T32" s="454"/>
      <c r="U32" s="454"/>
      <c r="V32" s="454"/>
      <c r="W32" s="454"/>
      <c r="X32" s="454"/>
      <c r="Y32" s="454"/>
      <c r="Z32" s="454"/>
      <c r="AA32" s="454"/>
      <c r="AB32" s="454"/>
      <c r="AC32" s="454"/>
      <c r="AK32" s="108"/>
      <c r="AL32" s="108"/>
    </row>
    <row r="33" spans="1:38" ht="15" customHeight="1">
      <c r="A33" s="449"/>
      <c r="C33" s="113"/>
      <c r="D33" s="113"/>
      <c r="E33" s="113"/>
      <c r="F33" s="103" t="s">
        <v>156</v>
      </c>
      <c r="G33" s="458" t="s">
        <v>214</v>
      </c>
      <c r="H33" s="459"/>
      <c r="I33" s="459"/>
      <c r="J33" s="459"/>
      <c r="K33" s="459"/>
      <c r="L33" s="459"/>
      <c r="M33" s="459"/>
      <c r="N33" s="459"/>
      <c r="O33" s="459"/>
      <c r="P33" s="459"/>
      <c r="Q33" s="459"/>
      <c r="R33" s="459"/>
      <c r="S33" s="459"/>
      <c r="T33" s="459"/>
      <c r="U33" s="459"/>
      <c r="V33" s="459"/>
      <c r="W33" s="459"/>
      <c r="X33" s="459"/>
      <c r="Y33" s="459"/>
      <c r="Z33" s="459"/>
      <c r="AA33" s="459"/>
      <c r="AB33" s="459"/>
      <c r="AC33" s="460"/>
      <c r="AK33" s="108"/>
      <c r="AL33" s="108"/>
    </row>
    <row r="34" spans="1:38" ht="15" customHeight="1">
      <c r="A34" s="450"/>
      <c r="B34" s="113"/>
      <c r="C34" s="113"/>
      <c r="D34" s="113"/>
      <c r="E34" s="113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</row>
    <row r="35" spans="1:38" ht="15" customHeight="1">
      <c r="A35" s="111" t="s">
        <v>176</v>
      </c>
      <c r="C35" s="431" t="s">
        <v>175</v>
      </c>
      <c r="D35" s="432"/>
      <c r="E35" s="433"/>
      <c r="G35" s="437" t="s">
        <v>174</v>
      </c>
      <c r="H35" s="438"/>
      <c r="I35" s="439"/>
      <c r="K35" s="426" t="s">
        <v>173</v>
      </c>
      <c r="L35" s="427"/>
      <c r="M35" s="428"/>
      <c r="O35" s="394" t="s">
        <v>172</v>
      </c>
      <c r="P35" s="363"/>
      <c r="Q35" s="364"/>
      <c r="S35" s="402" t="s">
        <v>171</v>
      </c>
      <c r="T35" s="403"/>
      <c r="U35" s="404"/>
      <c r="W35" s="394" t="s">
        <v>170</v>
      </c>
      <c r="X35" s="363"/>
      <c r="Y35" s="364"/>
      <c r="AA35" s="394" t="s">
        <v>170</v>
      </c>
      <c r="AB35" s="363"/>
      <c r="AC35" s="364"/>
      <c r="AE35" s="362" t="s">
        <v>169</v>
      </c>
      <c r="AF35" s="363"/>
      <c r="AG35" s="364"/>
    </row>
    <row r="36" spans="1:38" ht="15" customHeight="1">
      <c r="A36" s="109" t="s">
        <v>261</v>
      </c>
      <c r="C36" s="464" t="s">
        <v>168</v>
      </c>
      <c r="D36" s="465"/>
      <c r="E36" s="466"/>
      <c r="G36" s="467" t="s">
        <v>165</v>
      </c>
      <c r="H36" s="468"/>
      <c r="I36" s="469"/>
      <c r="K36" s="455" t="s">
        <v>167</v>
      </c>
      <c r="L36" s="456"/>
      <c r="M36" s="457"/>
      <c r="O36" s="382" t="s">
        <v>166</v>
      </c>
      <c r="P36" s="383"/>
      <c r="Q36" s="384"/>
      <c r="S36" s="405" t="s">
        <v>165</v>
      </c>
      <c r="T36" s="406"/>
      <c r="U36" s="407"/>
      <c r="W36" s="382" t="s">
        <v>164</v>
      </c>
      <c r="X36" s="383"/>
      <c r="Y36" s="384"/>
      <c r="AA36" s="382" t="s">
        <v>163</v>
      </c>
      <c r="AB36" s="383"/>
      <c r="AC36" s="384"/>
      <c r="AE36" s="397" t="s">
        <v>162</v>
      </c>
      <c r="AF36" s="383"/>
      <c r="AG36" s="384"/>
      <c r="AL36" s="108"/>
    </row>
    <row r="37" spans="1:38" ht="15" customHeight="1">
      <c r="A37" s="99" t="s">
        <v>161</v>
      </c>
      <c r="B37" s="98" t="s">
        <v>47</v>
      </c>
      <c r="C37" s="105">
        <v>400</v>
      </c>
      <c r="D37" s="106" t="s">
        <v>0</v>
      </c>
      <c r="E37" s="105"/>
      <c r="G37" s="105"/>
      <c r="H37" s="106" t="s">
        <v>0</v>
      </c>
      <c r="I37" s="105"/>
      <c r="K37" s="105"/>
      <c r="L37" s="106" t="s">
        <v>0</v>
      </c>
      <c r="M37" s="105"/>
      <c r="O37" s="105"/>
      <c r="P37" s="106" t="s">
        <v>0</v>
      </c>
      <c r="Q37" s="105"/>
      <c r="S37" s="105"/>
      <c r="T37" s="106" t="s">
        <v>0</v>
      </c>
      <c r="U37" s="107">
        <v>-15</v>
      </c>
      <c r="W37" s="105"/>
      <c r="X37" s="106" t="s">
        <v>0</v>
      </c>
      <c r="Y37" s="105"/>
      <c r="AA37" s="105"/>
      <c r="AB37" s="106" t="s">
        <v>0</v>
      </c>
      <c r="AC37" s="105">
        <v>-385</v>
      </c>
      <c r="AE37" s="105">
        <f>C37+G37+K37+O37+S37+W37+AA37</f>
        <v>400</v>
      </c>
      <c r="AF37" s="106" t="s">
        <v>0</v>
      </c>
      <c r="AG37" s="105">
        <f>E37+I37+M37+Q37+U37+Y37+AC37</f>
        <v>-400</v>
      </c>
      <c r="AI37" s="105">
        <f t="shared" ref="AI37:AI47" si="3">ROUND(AE37+AG37,0)</f>
        <v>0</v>
      </c>
    </row>
    <row r="38" spans="1:38" ht="15" customHeight="1">
      <c r="A38" s="168" t="s">
        <v>255</v>
      </c>
      <c r="B38" s="98" t="s">
        <v>41</v>
      </c>
      <c r="C38" s="99"/>
      <c r="D38" s="79" t="s">
        <v>0</v>
      </c>
      <c r="E38" s="99"/>
      <c r="G38" s="99"/>
      <c r="H38" s="79" t="s">
        <v>0</v>
      </c>
      <c r="I38" s="99"/>
      <c r="K38" s="99"/>
      <c r="L38" s="79" t="s">
        <v>0</v>
      </c>
      <c r="M38" s="99"/>
      <c r="O38" s="99"/>
      <c r="P38" s="79" t="s">
        <v>0</v>
      </c>
      <c r="Q38" s="99"/>
      <c r="S38" s="99"/>
      <c r="T38" s="79" t="s">
        <v>0</v>
      </c>
      <c r="U38" s="99"/>
      <c r="W38" s="99"/>
      <c r="X38" s="79" t="s">
        <v>0</v>
      </c>
      <c r="Y38" s="99"/>
      <c r="AA38" s="99"/>
      <c r="AB38" s="79" t="s">
        <v>0</v>
      </c>
      <c r="AC38" s="99"/>
      <c r="AE38" s="99">
        <f>C38+G38+K38+O38+S38+W38+AA38</f>
        <v>0</v>
      </c>
      <c r="AF38" s="79" t="s">
        <v>0</v>
      </c>
      <c r="AG38" s="99">
        <f>E38+I38+M38+Q38+U38+Y38+AC38</f>
        <v>0</v>
      </c>
      <c r="AI38" s="99">
        <f t="shared" si="3"/>
        <v>0</v>
      </c>
    </row>
    <row r="39" spans="1:38" ht="15" customHeight="1">
      <c r="A39" s="104" t="s">
        <v>160</v>
      </c>
      <c r="B39" s="98" t="s">
        <v>86</v>
      </c>
      <c r="C39" s="90"/>
      <c r="D39" s="79" t="s">
        <v>0</v>
      </c>
      <c r="E39" s="90">
        <f>E6</f>
        <v>-15</v>
      </c>
      <c r="G39" s="104">
        <v>20</v>
      </c>
      <c r="H39" s="79" t="s">
        <v>0</v>
      </c>
      <c r="I39" s="90"/>
      <c r="K39" s="90"/>
      <c r="L39" s="79" t="s">
        <v>0</v>
      </c>
      <c r="M39" s="90"/>
      <c r="O39" s="90"/>
      <c r="P39" s="79" t="s">
        <v>0</v>
      </c>
      <c r="Q39" s="90"/>
      <c r="S39" s="104"/>
      <c r="T39" s="79" t="s">
        <v>0</v>
      </c>
      <c r="U39" s="104">
        <v>-5</v>
      </c>
      <c r="W39" s="90"/>
      <c r="X39" s="79" t="s">
        <v>0</v>
      </c>
      <c r="Y39" s="90"/>
      <c r="AA39" s="90"/>
      <c r="AB39" s="79" t="s">
        <v>0</v>
      </c>
      <c r="AC39" s="90"/>
      <c r="AE39" s="90">
        <f>C39+G39+O39+S39+W39+AA39</f>
        <v>20</v>
      </c>
      <c r="AF39" s="79" t="s">
        <v>0</v>
      </c>
      <c r="AG39" s="90">
        <f>E39+I39+M39+Q39+U39+Y39+AC39</f>
        <v>-20</v>
      </c>
      <c r="AI39" s="90">
        <f t="shared" si="3"/>
        <v>0</v>
      </c>
    </row>
    <row r="40" spans="1:38" ht="15" customHeight="1">
      <c r="A40" s="99" t="s">
        <v>159</v>
      </c>
      <c r="B40" s="98" t="s">
        <v>158</v>
      </c>
      <c r="C40" s="99">
        <v>100</v>
      </c>
      <c r="D40" s="79" t="s">
        <v>0</v>
      </c>
      <c r="E40" s="99"/>
      <c r="G40" s="99"/>
      <c r="H40" s="79" t="s">
        <v>0</v>
      </c>
      <c r="I40" s="99"/>
      <c r="K40" s="99"/>
      <c r="L40" s="79" t="s">
        <v>0</v>
      </c>
      <c r="M40" s="99"/>
      <c r="O40" s="99"/>
      <c r="P40" s="79" t="s">
        <v>0</v>
      </c>
      <c r="Q40" s="99">
        <v>-100</v>
      </c>
      <c r="S40" s="99"/>
      <c r="T40" s="79" t="s">
        <v>0</v>
      </c>
      <c r="U40" s="99"/>
      <c r="W40" s="99"/>
      <c r="X40" s="79" t="s">
        <v>0</v>
      </c>
      <c r="Y40" s="99"/>
      <c r="AA40" s="99"/>
      <c r="AB40" s="79" t="s">
        <v>0</v>
      </c>
      <c r="AC40" s="99"/>
      <c r="AE40" s="99">
        <f t="shared" ref="AE40:AE46" si="4">C40+G40+K40+O40+S40+W40+AA40</f>
        <v>100</v>
      </c>
      <c r="AF40" s="79" t="s">
        <v>0</v>
      </c>
      <c r="AG40" s="99">
        <f>E40+I40+M40+Q40+U40+Y40+AC40</f>
        <v>-100</v>
      </c>
      <c r="AI40" s="99">
        <f t="shared" si="3"/>
        <v>0</v>
      </c>
    </row>
    <row r="41" spans="1:38" ht="15" customHeight="1">
      <c r="A41" s="159" t="s">
        <v>157</v>
      </c>
      <c r="B41" s="98" t="s">
        <v>45</v>
      </c>
      <c r="C41" s="99"/>
      <c r="D41" s="79" t="s">
        <v>0</v>
      </c>
      <c r="E41" s="102">
        <f>E8</f>
        <v>-60</v>
      </c>
      <c r="F41" s="103" t="s">
        <v>156</v>
      </c>
      <c r="G41" s="102">
        <v>55</v>
      </c>
      <c r="H41" s="79" t="s">
        <v>0</v>
      </c>
      <c r="I41" s="101"/>
      <c r="J41" s="202" t="s">
        <v>213</v>
      </c>
      <c r="K41" s="142">
        <v>5</v>
      </c>
      <c r="L41" s="79" t="s">
        <v>0</v>
      </c>
      <c r="M41" s="99"/>
      <c r="N41" s="200"/>
      <c r="O41" s="99"/>
      <c r="P41" s="79" t="s">
        <v>0</v>
      </c>
      <c r="Q41" s="99"/>
      <c r="S41" s="99"/>
      <c r="T41" s="79" t="s">
        <v>0</v>
      </c>
      <c r="U41" s="99"/>
      <c r="W41" s="99"/>
      <c r="X41" s="79" t="s">
        <v>0</v>
      </c>
      <c r="Y41" s="99"/>
      <c r="AA41" s="99"/>
      <c r="AB41" s="79" t="s">
        <v>0</v>
      </c>
      <c r="AC41" s="99"/>
      <c r="AE41" s="99">
        <f t="shared" si="4"/>
        <v>60</v>
      </c>
      <c r="AF41" s="79" t="s">
        <v>0</v>
      </c>
      <c r="AG41" s="99">
        <f>E41+I41+M41+Q41+U41+Y41+AC41</f>
        <v>-60</v>
      </c>
      <c r="AI41" s="99">
        <f t="shared" si="3"/>
        <v>0</v>
      </c>
    </row>
    <row r="42" spans="1:38" ht="15" customHeight="1">
      <c r="A42" s="156" t="s">
        <v>262</v>
      </c>
      <c r="B42" s="98" t="s">
        <v>0</v>
      </c>
      <c r="C42" s="90"/>
      <c r="D42" s="79" t="s">
        <v>0</v>
      </c>
      <c r="E42" s="90"/>
      <c r="G42" s="90"/>
      <c r="H42" s="79" t="s">
        <v>0</v>
      </c>
      <c r="I42" s="90"/>
      <c r="J42" s="141" t="s">
        <v>212</v>
      </c>
      <c r="K42" s="90"/>
      <c r="L42" s="79" t="s">
        <v>0</v>
      </c>
      <c r="M42" s="90"/>
      <c r="O42" s="90"/>
      <c r="P42" s="79" t="s">
        <v>0</v>
      </c>
      <c r="Q42" s="90"/>
      <c r="S42" s="90"/>
      <c r="T42" s="79" t="s">
        <v>0</v>
      </c>
      <c r="U42" s="157" t="s">
        <v>153</v>
      </c>
      <c r="V42" s="158" t="s">
        <v>152</v>
      </c>
      <c r="W42" s="90"/>
      <c r="X42" s="79" t="s">
        <v>0</v>
      </c>
      <c r="Y42" s="90"/>
      <c r="AA42" s="90"/>
      <c r="AB42" s="79" t="s">
        <v>0</v>
      </c>
      <c r="AC42" s="90"/>
      <c r="AE42" s="90">
        <f t="shared" si="4"/>
        <v>0</v>
      </c>
      <c r="AF42" s="79" t="s">
        <v>0</v>
      </c>
      <c r="AG42" s="90">
        <f>E42+I42+M42+Q42+IFERROR(U42*1,0)+Y42+AC42</f>
        <v>0</v>
      </c>
      <c r="AI42" s="90">
        <f t="shared" si="3"/>
        <v>0</v>
      </c>
    </row>
    <row r="43" spans="1:38" ht="15" customHeight="1">
      <c r="A43" s="99" t="s">
        <v>150</v>
      </c>
      <c r="B43" s="98" t="s">
        <v>86</v>
      </c>
      <c r="C43" s="99"/>
      <c r="D43" s="79" t="s">
        <v>0</v>
      </c>
      <c r="E43" s="99"/>
      <c r="G43" s="99"/>
      <c r="H43" s="79" t="s">
        <v>0</v>
      </c>
      <c r="I43" s="99"/>
      <c r="J43" s="141" t="s">
        <v>204</v>
      </c>
      <c r="K43" s="99"/>
      <c r="L43" s="79" t="s">
        <v>0</v>
      </c>
      <c r="M43" s="99"/>
      <c r="O43" s="99">
        <v>100</v>
      </c>
      <c r="P43" s="79" t="s">
        <v>0</v>
      </c>
      <c r="Q43" s="99"/>
      <c r="S43" s="99"/>
      <c r="T43" s="79" t="s">
        <v>0</v>
      </c>
      <c r="U43" s="99"/>
      <c r="W43" s="99"/>
      <c r="X43" s="79" t="s">
        <v>0</v>
      </c>
      <c r="Y43" s="99">
        <v>-100</v>
      </c>
      <c r="AA43" s="99"/>
      <c r="AB43" s="79" t="s">
        <v>0</v>
      </c>
      <c r="AC43" s="99"/>
      <c r="AE43" s="99">
        <f t="shared" si="4"/>
        <v>100</v>
      </c>
      <c r="AF43" s="79" t="s">
        <v>0</v>
      </c>
      <c r="AG43" s="99">
        <f>E43+I43+M43+Q43+U43+Y43+AC43</f>
        <v>-100</v>
      </c>
      <c r="AI43" s="99">
        <f t="shared" si="3"/>
        <v>0</v>
      </c>
    </row>
    <row r="44" spans="1:38" ht="15" customHeight="1">
      <c r="A44" s="99" t="s">
        <v>150</v>
      </c>
      <c r="B44" s="98" t="s">
        <v>41</v>
      </c>
      <c r="C44" s="99"/>
      <c r="D44" s="79" t="s">
        <v>0</v>
      </c>
      <c r="E44" s="99"/>
      <c r="G44" s="99"/>
      <c r="H44" s="79" t="s">
        <v>0</v>
      </c>
      <c r="I44" s="99">
        <f>E41</f>
        <v>-60</v>
      </c>
      <c r="J44" s="141" t="s">
        <v>44</v>
      </c>
      <c r="K44" s="99"/>
      <c r="L44" s="79" t="s">
        <v>0</v>
      </c>
      <c r="M44" s="99"/>
      <c r="O44" s="99"/>
      <c r="P44" s="79" t="s">
        <v>0</v>
      </c>
      <c r="Q44" s="99"/>
      <c r="S44" s="99"/>
      <c r="T44" s="79" t="s">
        <v>0</v>
      </c>
      <c r="U44" s="99"/>
      <c r="W44" s="99">
        <v>60</v>
      </c>
      <c r="X44" s="79" t="s">
        <v>0</v>
      </c>
      <c r="Y44" s="99"/>
      <c r="AA44" s="99"/>
      <c r="AB44" s="79" t="s">
        <v>0</v>
      </c>
      <c r="AC44" s="99"/>
      <c r="AE44" s="99">
        <f t="shared" si="4"/>
        <v>60</v>
      </c>
      <c r="AF44" s="79" t="s">
        <v>0</v>
      </c>
      <c r="AG44" s="99">
        <f>E44+I44+M44+Q44+U44+Y44+AC44</f>
        <v>-60</v>
      </c>
      <c r="AI44" s="99">
        <f t="shared" si="3"/>
        <v>0</v>
      </c>
    </row>
    <row r="45" spans="1:38" ht="15" customHeight="1">
      <c r="A45" s="99" t="s">
        <v>150</v>
      </c>
      <c r="B45" s="98" t="s">
        <v>46</v>
      </c>
      <c r="C45" s="99"/>
      <c r="D45" s="79" t="s">
        <v>0</v>
      </c>
      <c r="E45" s="99"/>
      <c r="G45" s="99"/>
      <c r="H45" s="79" t="s">
        <v>0</v>
      </c>
      <c r="I45" s="99">
        <f>E39</f>
        <v>-15</v>
      </c>
      <c r="J45" s="141" t="s">
        <v>46</v>
      </c>
      <c r="K45" s="99"/>
      <c r="L45" s="79" t="s">
        <v>0</v>
      </c>
      <c r="M45" s="99">
        <v>-5</v>
      </c>
      <c r="O45" s="99"/>
      <c r="P45" s="79" t="s">
        <v>0</v>
      </c>
      <c r="Q45" s="99"/>
      <c r="S45" s="99"/>
      <c r="T45" s="79" t="s">
        <v>0</v>
      </c>
      <c r="U45" s="99"/>
      <c r="W45" s="99">
        <v>20</v>
      </c>
      <c r="X45" s="79" t="s">
        <v>0</v>
      </c>
      <c r="Y45" s="99"/>
      <c r="AA45" s="99"/>
      <c r="AB45" s="79" t="s">
        <v>0</v>
      </c>
      <c r="AC45" s="99"/>
      <c r="AE45" s="99">
        <f t="shared" si="4"/>
        <v>20</v>
      </c>
      <c r="AF45" s="79" t="s">
        <v>0</v>
      </c>
      <c r="AG45" s="99">
        <f>E45+I45+M45+Q45+U45+Y45+AC45</f>
        <v>-20</v>
      </c>
      <c r="AI45" s="99">
        <f t="shared" si="3"/>
        <v>0</v>
      </c>
    </row>
    <row r="46" spans="1:38" ht="15" customHeight="1">
      <c r="A46" s="90" t="s">
        <v>149</v>
      </c>
      <c r="B46" s="98" t="s">
        <v>86</v>
      </c>
      <c r="C46" s="90"/>
      <c r="D46" s="79" t="s">
        <v>0</v>
      </c>
      <c r="E46" s="90"/>
      <c r="G46" s="90"/>
      <c r="H46" s="79" t="s">
        <v>0</v>
      </c>
      <c r="I46" s="90"/>
      <c r="J46" s="141" t="s">
        <v>211</v>
      </c>
      <c r="K46" s="90"/>
      <c r="L46" s="79" t="s">
        <v>0</v>
      </c>
      <c r="M46" s="90"/>
      <c r="O46" s="90"/>
      <c r="P46" s="79" t="s">
        <v>0</v>
      </c>
      <c r="Q46" s="90"/>
      <c r="S46" s="90"/>
      <c r="T46" s="79" t="s">
        <v>0</v>
      </c>
      <c r="U46" s="90"/>
      <c r="W46" s="96">
        <v>20</v>
      </c>
      <c r="X46" s="79" t="s">
        <v>0</v>
      </c>
      <c r="Y46" s="90"/>
      <c r="AA46" s="90"/>
      <c r="AB46" s="79">
        <v>-25</v>
      </c>
      <c r="AC46" s="90">
        <v>-20</v>
      </c>
      <c r="AE46" s="90">
        <f t="shared" si="4"/>
        <v>20</v>
      </c>
      <c r="AF46" s="79" t="s">
        <v>0</v>
      </c>
      <c r="AG46" s="90">
        <f>E46+I46+M46+Q46+U46+Y46+AC46</f>
        <v>-20</v>
      </c>
      <c r="AI46" s="90">
        <f t="shared" si="3"/>
        <v>0</v>
      </c>
    </row>
    <row r="47" spans="1:38" ht="15" customHeight="1">
      <c r="A47" s="91" t="s">
        <v>147</v>
      </c>
      <c r="C47" s="91">
        <f>SUM(C37:C46)</f>
        <v>500</v>
      </c>
      <c r="D47" s="79" t="s">
        <v>0</v>
      </c>
      <c r="E47" s="91">
        <f>SUM(E37:E46)</f>
        <v>-75</v>
      </c>
      <c r="G47" s="91">
        <f>SUM(G37:G46)</f>
        <v>75</v>
      </c>
      <c r="H47" s="79" t="s">
        <v>0</v>
      </c>
      <c r="I47" s="91">
        <f>SUM(I37:I46)</f>
        <v>-75</v>
      </c>
      <c r="J47" s="141" t="s">
        <v>211</v>
      </c>
      <c r="K47" s="91">
        <f>SUM(K37:K46)</f>
        <v>5</v>
      </c>
      <c r="L47" s="79" t="s">
        <v>0</v>
      </c>
      <c r="M47" s="91">
        <f>SUM(M37:M46)</f>
        <v>-5</v>
      </c>
      <c r="O47" s="91">
        <f>SUM(O37:O46)</f>
        <v>100</v>
      </c>
      <c r="P47" s="79" t="s">
        <v>0</v>
      </c>
      <c r="Q47" s="91">
        <f>SUM(Q37:Q46)</f>
        <v>-100</v>
      </c>
      <c r="S47" s="91">
        <f>SUM(S37:S46)</f>
        <v>0</v>
      </c>
      <c r="T47" s="79" t="s">
        <v>0</v>
      </c>
      <c r="U47" s="91">
        <f>SUM(U37:U46)</f>
        <v>-20</v>
      </c>
      <c r="W47" s="91">
        <f>SUM(W37:W46)</f>
        <v>100</v>
      </c>
      <c r="X47" s="79" t="s">
        <v>0</v>
      </c>
      <c r="Y47" s="91">
        <f>SUM(Y37:Y46)</f>
        <v>-100</v>
      </c>
      <c r="AA47" s="91">
        <f>SUM(AA37:AA46)</f>
        <v>0</v>
      </c>
      <c r="AB47" s="79" t="s">
        <v>0</v>
      </c>
      <c r="AC47" s="91">
        <f>SUM(AC37:AC46)</f>
        <v>-405</v>
      </c>
      <c r="AE47" s="91">
        <f>SUM(AE37:AE46)</f>
        <v>780</v>
      </c>
      <c r="AF47" s="92" t="s">
        <v>0</v>
      </c>
      <c r="AG47" s="91">
        <f>SUM(AG37:AG46)</f>
        <v>-780</v>
      </c>
      <c r="AI47" s="91">
        <f t="shared" si="3"/>
        <v>0</v>
      </c>
    </row>
    <row r="48" spans="1:38" ht="15" customHeight="1">
      <c r="A48" s="91" t="s">
        <v>56</v>
      </c>
      <c r="C48" s="91">
        <f>ROUND(IF(SUM(C47:E47)&gt;0,SUM(C47:E47),0),0)</f>
        <v>425</v>
      </c>
      <c r="D48" s="92" t="s">
        <v>0</v>
      </c>
      <c r="E48" s="91">
        <f>ROUND(IF(SUM(C47:E47)&lt;0,SUM(C47:E47),0),0)</f>
        <v>0</v>
      </c>
      <c r="F48" s="93"/>
      <c r="G48" s="91">
        <f>ROUND(IF(SUM(G47:I47)&gt;0,SUM(G47:I47),0),0)</f>
        <v>0</v>
      </c>
      <c r="H48" s="92" t="s">
        <v>0</v>
      </c>
      <c r="I48" s="91">
        <f>ROUND(IF(SUM(G47:I47)&lt;0,SUM(G47:I47),0),0)</f>
        <v>0</v>
      </c>
      <c r="J48" s="141" t="s">
        <v>111</v>
      </c>
      <c r="K48" s="91">
        <f>ROUND(IF(SUM(K47:M47)&gt;0,SUM(K47:M47),0),0)</f>
        <v>0</v>
      </c>
      <c r="L48" s="92" t="s">
        <v>0</v>
      </c>
      <c r="M48" s="91">
        <f>ROUND(IF(SUM(K47:M47)&lt;0,SUM(K47:M47),0),0)</f>
        <v>0</v>
      </c>
      <c r="N48" s="93"/>
      <c r="O48" s="91">
        <f>ROUND(IF(SUM(O47:Q47)&gt;0,SUM(O47:Q47),0),0)</f>
        <v>0</v>
      </c>
      <c r="P48" s="92" t="s">
        <v>0</v>
      </c>
      <c r="Q48" s="91">
        <f>ROUND(IF(SUM(O47:Q47)&lt;0,SUM(O47:Q47),0),0)</f>
        <v>0</v>
      </c>
      <c r="R48" s="93"/>
      <c r="S48" s="91">
        <f>ROUND(IF(SUM(S47:U47)&gt;0,SUM(S47:U47),0),0)</f>
        <v>0</v>
      </c>
      <c r="T48" s="92" t="s">
        <v>0</v>
      </c>
      <c r="U48" s="94">
        <f>ROUND(IF(SUM(S47:U47)&lt;0,SUM(S47:U47),0),0)</f>
        <v>-20</v>
      </c>
      <c r="V48" s="93"/>
      <c r="W48" s="91">
        <f>ROUND(IF(SUM(W47:Y47)&gt;0,SUM(W47:Y47),0),0)</f>
        <v>0</v>
      </c>
      <c r="X48" s="92" t="s">
        <v>0</v>
      </c>
      <c r="Y48" s="91">
        <f>ROUND(IF(SUM(W47:Y47)&lt;0,SUM(W47:Y47),0),0)</f>
        <v>0</v>
      </c>
      <c r="Z48" s="93"/>
      <c r="AA48" s="91">
        <f>ROUND(IF(SUM(AA47:AC47)&gt;0,SUM(AA47:AC47),0),0)</f>
        <v>0</v>
      </c>
      <c r="AB48" s="92" t="s">
        <v>0</v>
      </c>
      <c r="AC48" s="91">
        <f>ROUND(IF(SUM(AA47:AC47)&lt;0,SUM(AA47:AC47),0),0)</f>
        <v>-405</v>
      </c>
      <c r="AE48" s="77"/>
      <c r="AF48" s="77"/>
      <c r="AG48" s="77"/>
      <c r="AI48" s="90">
        <f>ROUND(SUM(C48:AC48),0)</f>
        <v>0</v>
      </c>
    </row>
    <row r="49" spans="1:33" ht="15" customHeight="1">
      <c r="A49" s="269" t="s">
        <v>442</v>
      </c>
      <c r="F49" s="82"/>
      <c r="G49" s="82"/>
      <c r="H49" s="82"/>
      <c r="I49" s="82"/>
      <c r="J49" s="141" t="s">
        <v>46</v>
      </c>
      <c r="K49" s="82"/>
      <c r="L49" s="82"/>
      <c r="M49" s="82"/>
      <c r="N49" s="82"/>
      <c r="O49" s="82"/>
      <c r="P49" s="82"/>
      <c r="Q49" s="82"/>
      <c r="R49" s="82"/>
      <c r="V49" s="89"/>
      <c r="W49" s="89"/>
      <c r="X49" s="89"/>
      <c r="Y49" s="89"/>
      <c r="Z49" s="89"/>
      <c r="AA49" s="77"/>
      <c r="AB49" s="77"/>
      <c r="AC49" s="77"/>
      <c r="AD49" s="77"/>
      <c r="AE49" s="77"/>
      <c r="AF49" s="77"/>
      <c r="AG49" s="77"/>
    </row>
    <row r="50" spans="1:33" ht="15" customHeight="1">
      <c r="A50" s="88" t="s">
        <v>146</v>
      </c>
      <c r="C50" s="87">
        <f>C48-C37</f>
        <v>25</v>
      </c>
      <c r="D50" s="86" t="s">
        <v>0</v>
      </c>
      <c r="E50" s="85" t="s">
        <v>142</v>
      </c>
      <c r="F50" s="84" t="s">
        <v>210</v>
      </c>
      <c r="G50" s="82"/>
      <c r="H50" s="82"/>
      <c r="I50" s="82"/>
      <c r="J50" s="141" t="s">
        <v>45</v>
      </c>
      <c r="K50" s="82"/>
      <c r="L50" s="82"/>
      <c r="M50" s="82"/>
      <c r="N50" s="82"/>
      <c r="O50" s="82"/>
      <c r="P50" s="82"/>
      <c r="Q50" s="82"/>
      <c r="R50" s="81" t="s">
        <v>143</v>
      </c>
      <c r="S50" s="80" t="s">
        <v>142</v>
      </c>
      <c r="T50" s="79" t="s">
        <v>0</v>
      </c>
      <c r="U50" s="78">
        <f>U48-U37</f>
        <v>-5</v>
      </c>
      <c r="V50" s="451" t="s">
        <v>143</v>
      </c>
      <c r="W50" s="452"/>
      <c r="X50" s="452"/>
      <c r="Y50" s="452"/>
      <c r="Z50" s="453"/>
      <c r="AA50" s="80" t="s">
        <v>142</v>
      </c>
      <c r="AB50" s="79" t="s">
        <v>0</v>
      </c>
      <c r="AC50" s="78">
        <f>AC48-AC37</f>
        <v>-20</v>
      </c>
      <c r="AD50" s="77"/>
      <c r="AE50" s="77"/>
      <c r="AF50" s="77"/>
      <c r="AG50" s="77"/>
    </row>
    <row r="51" spans="1:33" ht="15" customHeight="1">
      <c r="A51" s="75" t="s">
        <v>0</v>
      </c>
    </row>
    <row r="52" spans="1:33" ht="15" customHeight="1">
      <c r="A52" s="75" t="s">
        <v>0</v>
      </c>
      <c r="C52" s="75">
        <f>C17-C50</f>
        <v>0</v>
      </c>
      <c r="U52" s="75">
        <f>U17-U50</f>
        <v>0</v>
      </c>
      <c r="AC52" s="75">
        <f>AC17-AC50</f>
        <v>0</v>
      </c>
    </row>
    <row r="53" spans="1:33" ht="15" customHeight="1">
      <c r="A53" s="75" t="s">
        <v>0</v>
      </c>
    </row>
    <row r="54" spans="1:33" ht="15" customHeight="1">
      <c r="A54" s="75" t="s">
        <v>0</v>
      </c>
    </row>
    <row r="55" spans="1:33" ht="15" customHeight="1">
      <c r="A55" s="75" t="s">
        <v>0</v>
      </c>
    </row>
  </sheetData>
  <mergeCells count="94">
    <mergeCell ref="AE35:AG35"/>
    <mergeCell ref="C36:E36"/>
    <mergeCell ref="G36:I36"/>
    <mergeCell ref="K36:M36"/>
    <mergeCell ref="O36:Q36"/>
    <mergeCell ref="S36:U36"/>
    <mergeCell ref="W36:Y36"/>
    <mergeCell ref="AA36:AC36"/>
    <mergeCell ref="AE36:AG36"/>
    <mergeCell ref="G35:I35"/>
    <mergeCell ref="K35:M35"/>
    <mergeCell ref="O35:Q35"/>
    <mergeCell ref="S35:U35"/>
    <mergeCell ref="AA35:AC35"/>
    <mergeCell ref="C35:E35"/>
    <mergeCell ref="V50:Z50"/>
    <mergeCell ref="Z27:AB29"/>
    <mergeCell ref="Q27:T27"/>
    <mergeCell ref="V27:X27"/>
    <mergeCell ref="W35:Y35"/>
    <mergeCell ref="B20:D30"/>
    <mergeCell ref="E20:E30"/>
    <mergeCell ref="A18:A21"/>
    <mergeCell ref="G18:Q19"/>
    <mergeCell ref="R18:X19"/>
    <mergeCell ref="F27:H27"/>
    <mergeCell ref="Q29:T29"/>
    <mergeCell ref="V28:X28"/>
    <mergeCell ref="Z23:AB26"/>
    <mergeCell ref="AC23:AC26"/>
    <mergeCell ref="V24:X24"/>
    <mergeCell ref="F20:H20"/>
    <mergeCell ref="J22:M22"/>
    <mergeCell ref="F21:H21"/>
    <mergeCell ref="J21:M21"/>
    <mergeCell ref="Q21:T21"/>
    <mergeCell ref="A31:A34"/>
    <mergeCell ref="B31:AC32"/>
    <mergeCell ref="G33:AC33"/>
    <mergeCell ref="Z30:AB30"/>
    <mergeCell ref="V29:X29"/>
    <mergeCell ref="F30:H30"/>
    <mergeCell ref="J30:M30"/>
    <mergeCell ref="Q30:T30"/>
    <mergeCell ref="V30:X30"/>
    <mergeCell ref="N20:P30"/>
    <mergeCell ref="AC27:AC29"/>
    <mergeCell ref="Q26:T26"/>
    <mergeCell ref="V26:X26"/>
    <mergeCell ref="V21:X21"/>
    <mergeCell ref="F22:H22"/>
    <mergeCell ref="J20:M20"/>
    <mergeCell ref="W16:Y17"/>
    <mergeCell ref="J24:M24"/>
    <mergeCell ref="Q22:T22"/>
    <mergeCell ref="J29:M29"/>
    <mergeCell ref="F29:H29"/>
    <mergeCell ref="Q28:T28"/>
    <mergeCell ref="F23:H25"/>
    <mergeCell ref="J25:M25"/>
    <mergeCell ref="V23:X23"/>
    <mergeCell ref="Q25:T25"/>
    <mergeCell ref="V25:X25"/>
    <mergeCell ref="J26:M26"/>
    <mergeCell ref="J23:M23"/>
    <mergeCell ref="Q23:T23"/>
    <mergeCell ref="J28:M28"/>
    <mergeCell ref="J27:M27"/>
    <mergeCell ref="C1:Q1"/>
    <mergeCell ref="C2:E2"/>
    <mergeCell ref="G2:I2"/>
    <mergeCell ref="K2:M2"/>
    <mergeCell ref="O2:Q2"/>
    <mergeCell ref="S2:U2"/>
    <mergeCell ref="F16:R17"/>
    <mergeCell ref="Q24:T24"/>
    <mergeCell ref="V22:X22"/>
    <mergeCell ref="AE2:AG2"/>
    <mergeCell ref="W3:Y3"/>
    <mergeCell ref="AA3:AC3"/>
    <mergeCell ref="AE3:AG3"/>
    <mergeCell ref="W2:Y2"/>
    <mergeCell ref="AA2:AC2"/>
    <mergeCell ref="Q20:T20"/>
    <mergeCell ref="V20:X20"/>
    <mergeCell ref="Z19:AC22"/>
    <mergeCell ref="Y18:Y30"/>
    <mergeCell ref="F28:H28"/>
    <mergeCell ref="F26:H26"/>
    <mergeCell ref="C3:E3"/>
    <mergeCell ref="G3:I3"/>
    <mergeCell ref="K3:M3"/>
    <mergeCell ref="O3:Q3"/>
    <mergeCell ref="S3:U3"/>
  </mergeCells>
  <conditionalFormatting sqref="C1:AI1048576">
    <cfRule type="cellIs" dxfId="6" priority="3" operator="equal">
      <formula>0</formula>
    </cfRule>
    <cfRule type="cellIs" dxfId="5" priority="4" operator="lessThan">
      <formula>0</formula>
    </cfRule>
  </conditionalFormatting>
  <printOptions horizontalCentered="1"/>
  <pageMargins left="0.25" right="0.25" top="0.25" bottom="0.25" header="0.3" footer="0.3"/>
  <pageSetup scale="82" orientation="landscape" horizontalDpi="0" verticalDpi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D0A2F-8C6A-7B42-B193-09FDF04AEBC4}">
  <dimension ref="A1:AL50"/>
  <sheetViews>
    <sheetView workbookViewId="0"/>
  </sheetViews>
  <sheetFormatPr baseColWidth="10" defaultColWidth="7.83203125" defaultRowHeight="15" customHeight="1"/>
  <cols>
    <col min="1" max="1" width="39.5" style="75" customWidth="1"/>
    <col min="2" max="2" width="2.83203125" style="76" customWidth="1"/>
    <col min="3" max="3" width="5.33203125" style="75" customWidth="1"/>
    <col min="4" max="4" width="0.33203125" style="75" customWidth="1"/>
    <col min="5" max="5" width="5.5" style="75" customWidth="1"/>
    <col min="6" max="6" width="5.1640625" style="75" customWidth="1"/>
    <col min="7" max="7" width="5.5" style="75" customWidth="1"/>
    <col min="8" max="8" width="0.33203125" style="75" customWidth="1"/>
    <col min="9" max="9" width="5.5" style="75" customWidth="1"/>
    <col min="10" max="11" width="5.83203125" style="75" customWidth="1"/>
    <col min="12" max="12" width="0.33203125" style="75" customWidth="1"/>
    <col min="13" max="14" width="5.83203125" style="75" customWidth="1"/>
    <col min="15" max="15" width="5.5" style="75" customWidth="1"/>
    <col min="16" max="16" width="0.33203125" style="75" customWidth="1"/>
    <col min="17" max="17" width="5.5" style="75" customWidth="1"/>
    <col min="18" max="18" width="4.83203125" style="75" customWidth="1"/>
    <col min="19" max="19" width="5.5" style="75" customWidth="1"/>
    <col min="20" max="20" width="0.33203125" style="75" customWidth="1"/>
    <col min="21" max="21" width="5.5" style="75" customWidth="1"/>
    <col min="22" max="22" width="4.83203125" style="75" customWidth="1"/>
    <col min="23" max="23" width="5.33203125" style="75" customWidth="1"/>
    <col min="24" max="24" width="0.33203125" style="75" customWidth="1"/>
    <col min="25" max="25" width="5.5" style="75" customWidth="1"/>
    <col min="26" max="26" width="5" style="75" customWidth="1"/>
    <col min="27" max="27" width="5.5" style="75" customWidth="1"/>
    <col min="28" max="28" width="0.33203125" style="75" customWidth="1"/>
    <col min="29" max="29" width="5.5" style="75" customWidth="1"/>
    <col min="30" max="30" width="5.33203125" style="75" customWidth="1"/>
    <col min="31" max="31" width="5.5" style="75" customWidth="1"/>
    <col min="32" max="32" width="0.33203125" style="75" customWidth="1"/>
    <col min="33" max="33" width="5.5" style="75" customWidth="1"/>
    <col min="34" max="34" width="5.33203125" style="75" customWidth="1"/>
    <col min="35" max="16384" width="7.83203125" style="75"/>
  </cols>
  <sheetData>
    <row r="1" spans="1:35" ht="15" customHeight="1">
      <c r="A1" s="2" t="s">
        <v>37</v>
      </c>
      <c r="C1" s="411" t="s">
        <v>209</v>
      </c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S1" s="2"/>
    </row>
    <row r="2" spans="1:35" ht="15" customHeight="1">
      <c r="A2" s="505" t="s">
        <v>226</v>
      </c>
      <c r="B2" s="144" t="s">
        <v>0</v>
      </c>
      <c r="C2" s="431" t="s">
        <v>175</v>
      </c>
      <c r="D2" s="432"/>
      <c r="E2" s="433"/>
      <c r="F2" s="144" t="s">
        <v>0</v>
      </c>
      <c r="G2" s="437" t="s">
        <v>174</v>
      </c>
      <c r="H2" s="438"/>
      <c r="I2" s="439"/>
      <c r="J2" s="144" t="s">
        <v>0</v>
      </c>
      <c r="K2" s="426" t="s">
        <v>173</v>
      </c>
      <c r="L2" s="427"/>
      <c r="M2" s="428"/>
      <c r="N2" s="144" t="s">
        <v>0</v>
      </c>
      <c r="O2" s="394" t="s">
        <v>172</v>
      </c>
      <c r="P2" s="363"/>
      <c r="Q2" s="364"/>
      <c r="R2" s="144" t="s">
        <v>0</v>
      </c>
      <c r="S2" s="402" t="s">
        <v>171</v>
      </c>
      <c r="T2" s="403"/>
      <c r="U2" s="404"/>
      <c r="W2" s="394" t="s">
        <v>170</v>
      </c>
      <c r="X2" s="363"/>
      <c r="Y2" s="364"/>
      <c r="Z2" s="144" t="s">
        <v>0</v>
      </c>
      <c r="AA2" s="394" t="s">
        <v>170</v>
      </c>
      <c r="AB2" s="363"/>
      <c r="AC2" s="364"/>
      <c r="AE2" s="362" t="s">
        <v>169</v>
      </c>
      <c r="AF2" s="363"/>
      <c r="AG2" s="364"/>
    </row>
    <row r="3" spans="1:35" ht="15" customHeight="1">
      <c r="A3" s="506"/>
      <c r="B3" s="144" t="s">
        <v>0</v>
      </c>
      <c r="C3" s="464" t="s">
        <v>168</v>
      </c>
      <c r="D3" s="465"/>
      <c r="E3" s="466"/>
      <c r="F3" s="144" t="s">
        <v>0</v>
      </c>
      <c r="G3" s="467" t="s">
        <v>165</v>
      </c>
      <c r="H3" s="468"/>
      <c r="I3" s="469"/>
      <c r="J3" s="144" t="s">
        <v>0</v>
      </c>
      <c r="K3" s="455" t="s">
        <v>167</v>
      </c>
      <c r="L3" s="456"/>
      <c r="M3" s="457"/>
      <c r="N3" s="144" t="s">
        <v>0</v>
      </c>
      <c r="O3" s="382" t="s">
        <v>166</v>
      </c>
      <c r="P3" s="383"/>
      <c r="Q3" s="384"/>
      <c r="R3" s="144" t="s">
        <v>0</v>
      </c>
      <c r="S3" s="405" t="s">
        <v>165</v>
      </c>
      <c r="T3" s="406"/>
      <c r="U3" s="407"/>
      <c r="W3" s="382" t="s">
        <v>164</v>
      </c>
      <c r="X3" s="383"/>
      <c r="Y3" s="384"/>
      <c r="Z3" s="144" t="s">
        <v>0</v>
      </c>
      <c r="AA3" s="382" t="s">
        <v>163</v>
      </c>
      <c r="AB3" s="383"/>
      <c r="AC3" s="384"/>
      <c r="AE3" s="397" t="s">
        <v>162</v>
      </c>
      <c r="AF3" s="383"/>
      <c r="AG3" s="384"/>
    </row>
    <row r="4" spans="1:35" ht="15" customHeight="1">
      <c r="A4" s="99" t="s">
        <v>161</v>
      </c>
      <c r="B4" s="144" t="s">
        <v>0</v>
      </c>
      <c r="C4" s="105">
        <f>'13'!C4-'12'!C4</f>
        <v>0</v>
      </c>
      <c r="D4" s="106" t="s">
        <v>0</v>
      </c>
      <c r="E4" s="105">
        <f>'13'!E4-'12'!E4</f>
        <v>0</v>
      </c>
      <c r="F4" s="144" t="s">
        <v>0</v>
      </c>
      <c r="G4" s="105">
        <f>'13'!G4-'12'!G4</f>
        <v>0</v>
      </c>
      <c r="H4" s="106" t="s">
        <v>0</v>
      </c>
      <c r="I4" s="105">
        <f>'13'!I4-'12'!I4</f>
        <v>0</v>
      </c>
      <c r="J4" s="144" t="s">
        <v>0</v>
      </c>
      <c r="K4" s="105">
        <f>'13'!K4-'12'!K4</f>
        <v>0</v>
      </c>
      <c r="L4" s="106" t="s">
        <v>0</v>
      </c>
      <c r="M4" s="105">
        <f>'13'!M4-'12'!M4</f>
        <v>0</v>
      </c>
      <c r="N4" s="144" t="s">
        <v>0</v>
      </c>
      <c r="O4" s="105">
        <f>'13'!O4-'12'!O4</f>
        <v>0</v>
      </c>
      <c r="P4" s="106" t="s">
        <v>0</v>
      </c>
      <c r="Q4" s="105">
        <f>'13'!Q4-'12'!Q4</f>
        <v>0</v>
      </c>
      <c r="R4" s="144" t="s">
        <v>0</v>
      </c>
      <c r="S4" s="105">
        <f>'13'!S4-'12'!S4</f>
        <v>0</v>
      </c>
      <c r="T4" s="106" t="s">
        <v>0</v>
      </c>
      <c r="U4" s="105">
        <f>'13'!U4-'12'!U4</f>
        <v>0</v>
      </c>
      <c r="W4" s="105">
        <f>'13'!W4-'12'!W4</f>
        <v>0</v>
      </c>
      <c r="X4" s="106" t="s">
        <v>0</v>
      </c>
      <c r="Y4" s="105">
        <f>'13'!Y4-'12'!Y4</f>
        <v>0</v>
      </c>
      <c r="Z4" s="144" t="s">
        <v>0</v>
      </c>
      <c r="AA4" s="105">
        <f>'13'!AA4-'12'!AA4</f>
        <v>0</v>
      </c>
      <c r="AB4" s="106" t="s">
        <v>0</v>
      </c>
      <c r="AC4" s="105">
        <f>'13'!AC4-'12'!AC4</f>
        <v>0</v>
      </c>
      <c r="AE4" s="105">
        <f>'13'!AE4-'12'!AE4</f>
        <v>0</v>
      </c>
      <c r="AF4" s="106" t="s">
        <v>0</v>
      </c>
      <c r="AG4" s="105">
        <f>'13'!AG4-'12'!AG4</f>
        <v>0</v>
      </c>
      <c r="AI4" s="105">
        <f>'13'!AI4-'12'!AI4</f>
        <v>0</v>
      </c>
    </row>
    <row r="5" spans="1:35" ht="15" customHeight="1">
      <c r="A5" s="168" t="s">
        <v>254</v>
      </c>
      <c r="B5" s="144" t="s">
        <v>45</v>
      </c>
      <c r="C5" s="99">
        <f>'13'!C5-'12'!C5</f>
        <v>0</v>
      </c>
      <c r="D5" s="79" t="s">
        <v>0</v>
      </c>
      <c r="E5" s="99">
        <f>'13'!E5-'12'!E5</f>
        <v>0</v>
      </c>
      <c r="F5" s="144" t="s">
        <v>45</v>
      </c>
      <c r="G5" s="99">
        <f>'13'!G5-'12'!G5</f>
        <v>0</v>
      </c>
      <c r="H5" s="79" t="s">
        <v>0</v>
      </c>
      <c r="I5" s="99">
        <f>'13'!I5-'12'!I5</f>
        <v>0</v>
      </c>
      <c r="J5" s="144" t="s">
        <v>45</v>
      </c>
      <c r="K5" s="99">
        <f>'13'!K5-'12'!K5</f>
        <v>0</v>
      </c>
      <c r="L5" s="79" t="s">
        <v>0</v>
      </c>
      <c r="M5" s="99">
        <f>'13'!M5-'12'!M5</f>
        <v>0</v>
      </c>
      <c r="N5" s="144" t="s">
        <v>45</v>
      </c>
      <c r="O5" s="99">
        <f>'13'!O5-'12'!O5</f>
        <v>0</v>
      </c>
      <c r="P5" s="79" t="s">
        <v>0</v>
      </c>
      <c r="Q5" s="99">
        <f>'13'!Q5-'12'!Q5</f>
        <v>0</v>
      </c>
      <c r="R5" s="144" t="s">
        <v>45</v>
      </c>
      <c r="S5" s="99">
        <f>'13'!S5-'12'!S5</f>
        <v>0</v>
      </c>
      <c r="T5" s="79" t="s">
        <v>0</v>
      </c>
      <c r="U5" s="99">
        <f>'13'!U5-'12'!U5</f>
        <v>0</v>
      </c>
      <c r="W5" s="99">
        <f>'13'!W5-'12'!W5</f>
        <v>0</v>
      </c>
      <c r="X5" s="79" t="s">
        <v>0</v>
      </c>
      <c r="Y5" s="99">
        <f>'13'!Y5-'12'!Y5</f>
        <v>0</v>
      </c>
      <c r="Z5" s="144" t="s">
        <v>45</v>
      </c>
      <c r="AA5" s="99">
        <f>'13'!AA5-'12'!AA5</f>
        <v>0</v>
      </c>
      <c r="AB5" s="79" t="s">
        <v>0</v>
      </c>
      <c r="AC5" s="99">
        <f>'13'!AC5-'12'!AC5</f>
        <v>0</v>
      </c>
      <c r="AE5" s="99">
        <f>'13'!AE5-'12'!AE5</f>
        <v>0</v>
      </c>
      <c r="AF5" s="79" t="s">
        <v>0</v>
      </c>
      <c r="AG5" s="99">
        <f>'13'!AG5-'12'!AG5</f>
        <v>0</v>
      </c>
      <c r="AI5" s="99">
        <f>'13'!AI5-'12'!AI5</f>
        <v>0</v>
      </c>
    </row>
    <row r="6" spans="1:35" ht="15" customHeight="1">
      <c r="A6" s="104" t="s">
        <v>206</v>
      </c>
      <c r="B6" s="144" t="s">
        <v>201</v>
      </c>
      <c r="C6" s="90">
        <f>'13'!C6-'12'!C6</f>
        <v>0</v>
      </c>
      <c r="D6" s="79" t="s">
        <v>0</v>
      </c>
      <c r="E6" s="90">
        <f>'13'!E6-'12'!E6</f>
        <v>0</v>
      </c>
      <c r="F6" s="144" t="s">
        <v>201</v>
      </c>
      <c r="G6" s="90">
        <f>'13'!G6-'12'!G6</f>
        <v>0</v>
      </c>
      <c r="H6" s="79" t="s">
        <v>0</v>
      </c>
      <c r="I6" s="90">
        <f>'13'!I6-'12'!I6</f>
        <v>0</v>
      </c>
      <c r="J6" s="144" t="s">
        <v>201</v>
      </c>
      <c r="K6" s="90">
        <f>'13'!K6-'12'!K6</f>
        <v>0</v>
      </c>
      <c r="L6" s="79" t="s">
        <v>0</v>
      </c>
      <c r="M6" s="90">
        <f>'13'!M6-'12'!M6</f>
        <v>0</v>
      </c>
      <c r="N6" s="144" t="s">
        <v>201</v>
      </c>
      <c r="O6" s="90">
        <f>'13'!O6-'12'!O6</f>
        <v>0</v>
      </c>
      <c r="P6" s="79" t="s">
        <v>0</v>
      </c>
      <c r="Q6" s="90">
        <f>'13'!Q6-'12'!Q6</f>
        <v>0</v>
      </c>
      <c r="R6" s="144" t="s">
        <v>201</v>
      </c>
      <c r="S6" s="90">
        <f>'13'!S6-'12'!S6</f>
        <v>0</v>
      </c>
      <c r="T6" s="79" t="s">
        <v>0</v>
      </c>
      <c r="U6" s="90">
        <f>'13'!U6-'12'!U6</f>
        <v>0</v>
      </c>
      <c r="W6" s="90">
        <f>'13'!W6-'12'!W6</f>
        <v>0</v>
      </c>
      <c r="X6" s="79" t="s">
        <v>0</v>
      </c>
      <c r="Y6" s="90">
        <f>'13'!Y6-'12'!Y6</f>
        <v>0</v>
      </c>
      <c r="Z6" s="144" t="s">
        <v>201</v>
      </c>
      <c r="AA6" s="90">
        <f>'13'!AA6-'12'!AA6</f>
        <v>0</v>
      </c>
      <c r="AB6" s="79" t="s">
        <v>0</v>
      </c>
      <c r="AC6" s="90">
        <f>'13'!AC6-'12'!AC6</f>
        <v>0</v>
      </c>
      <c r="AE6" s="90">
        <f>'13'!AE6-'12'!AE6</f>
        <v>0</v>
      </c>
      <c r="AF6" s="79" t="s">
        <v>0</v>
      </c>
      <c r="AG6" s="90">
        <f>'13'!AG6-'12'!AG6</f>
        <v>0</v>
      </c>
      <c r="AI6" s="90">
        <f>'13'!AI6-'12'!AI6</f>
        <v>0</v>
      </c>
    </row>
    <row r="7" spans="1:35" ht="15" customHeight="1">
      <c r="A7" s="99" t="s">
        <v>159</v>
      </c>
      <c r="B7" s="144" t="s">
        <v>47</v>
      </c>
      <c r="C7" s="99">
        <f>'13'!C7-'12'!C7</f>
        <v>0</v>
      </c>
      <c r="D7" s="79" t="s">
        <v>0</v>
      </c>
      <c r="E7" s="99">
        <f>'13'!E7-'12'!E7</f>
        <v>0</v>
      </c>
      <c r="F7" s="144" t="s">
        <v>47</v>
      </c>
      <c r="G7" s="99">
        <f>'13'!G7-'12'!G7</f>
        <v>0</v>
      </c>
      <c r="H7" s="79" t="s">
        <v>0</v>
      </c>
      <c r="I7" s="99">
        <f>'13'!I7-'12'!I7</f>
        <v>0</v>
      </c>
      <c r="J7" s="144" t="s">
        <v>47</v>
      </c>
      <c r="K7" s="99">
        <f>'13'!K7-'12'!K7</f>
        <v>0</v>
      </c>
      <c r="L7" s="79" t="s">
        <v>0</v>
      </c>
      <c r="M7" s="99">
        <f>'13'!M7-'12'!M7</f>
        <v>0</v>
      </c>
      <c r="N7" s="144" t="s">
        <v>47</v>
      </c>
      <c r="O7" s="99">
        <f>'13'!O7-'12'!O7</f>
        <v>0</v>
      </c>
      <c r="P7" s="79" t="s">
        <v>0</v>
      </c>
      <c r="Q7" s="99">
        <f>'13'!Q7-'12'!Q7</f>
        <v>0</v>
      </c>
      <c r="R7" s="144" t="s">
        <v>47</v>
      </c>
      <c r="S7" s="99">
        <f>'13'!S7-'12'!S7</f>
        <v>0</v>
      </c>
      <c r="T7" s="79" t="s">
        <v>0</v>
      </c>
      <c r="U7" s="99">
        <f>'13'!U7-'12'!U7</f>
        <v>0</v>
      </c>
      <c r="W7" s="99">
        <f>'13'!W7-'12'!W7</f>
        <v>0</v>
      </c>
      <c r="X7" s="79" t="s">
        <v>0</v>
      </c>
      <c r="Y7" s="99">
        <f>'13'!Y7-'12'!Y7</f>
        <v>0</v>
      </c>
      <c r="Z7" s="144" t="s">
        <v>47</v>
      </c>
      <c r="AA7" s="99">
        <f>'13'!AA7-'12'!AA7</f>
        <v>0</v>
      </c>
      <c r="AB7" s="79" t="s">
        <v>0</v>
      </c>
      <c r="AC7" s="99">
        <f>'13'!AC7-'12'!AC7</f>
        <v>0</v>
      </c>
      <c r="AE7" s="99">
        <f>'13'!AE7-'12'!AE7</f>
        <v>0</v>
      </c>
      <c r="AF7" s="79" t="s">
        <v>0</v>
      </c>
      <c r="AG7" s="99">
        <f>'13'!AG7-'12'!AG7</f>
        <v>0</v>
      </c>
      <c r="AI7" s="99">
        <f>'13'!AI7-'12'!AI7</f>
        <v>0</v>
      </c>
    </row>
    <row r="8" spans="1:35" ht="15" customHeight="1">
      <c r="A8" s="160" t="s">
        <v>157</v>
      </c>
      <c r="B8" s="144" t="s">
        <v>47</v>
      </c>
      <c r="C8" s="99">
        <f>'13'!C8-'12'!C8</f>
        <v>0</v>
      </c>
      <c r="D8" s="79" t="s">
        <v>0</v>
      </c>
      <c r="E8" s="99">
        <f>'13'!E8-'12'!E8</f>
        <v>10</v>
      </c>
      <c r="F8" s="144" t="s">
        <v>47</v>
      </c>
      <c r="G8" s="99">
        <f>'13'!G8-'12'!G8</f>
        <v>-10</v>
      </c>
      <c r="H8" s="79" t="s">
        <v>0</v>
      </c>
      <c r="I8" s="99">
        <f>'13'!I8-'12'!I8</f>
        <v>0</v>
      </c>
      <c r="J8" s="144" t="s">
        <v>47</v>
      </c>
      <c r="K8" s="99">
        <f>'13'!K8-'12'!K8</f>
        <v>0</v>
      </c>
      <c r="L8" s="79" t="s">
        <v>0</v>
      </c>
      <c r="M8" s="99">
        <f>'13'!M8-'12'!M8</f>
        <v>0</v>
      </c>
      <c r="N8" s="144" t="s">
        <v>47</v>
      </c>
      <c r="O8" s="99">
        <f>'13'!O8-'12'!O8</f>
        <v>0</v>
      </c>
      <c r="P8" s="79" t="s">
        <v>0</v>
      </c>
      <c r="Q8" s="99">
        <f>'13'!Q8-'12'!Q8</f>
        <v>0</v>
      </c>
      <c r="R8" s="144" t="s">
        <v>47</v>
      </c>
      <c r="S8" s="99">
        <f>'13'!S8-'12'!S8</f>
        <v>0</v>
      </c>
      <c r="T8" s="79" t="s">
        <v>0</v>
      </c>
      <c r="U8" s="99">
        <f>'13'!U8-'12'!U8</f>
        <v>0</v>
      </c>
      <c r="W8" s="99">
        <f>'13'!W8-'12'!W8</f>
        <v>0</v>
      </c>
      <c r="X8" s="79" t="s">
        <v>0</v>
      </c>
      <c r="Y8" s="99">
        <f>'13'!Y8-'12'!Y8</f>
        <v>0</v>
      </c>
      <c r="Z8" s="144" t="s">
        <v>47</v>
      </c>
      <c r="AA8" s="99">
        <f>'13'!AA8-'12'!AA8</f>
        <v>0</v>
      </c>
      <c r="AB8" s="79" t="s">
        <v>0</v>
      </c>
      <c r="AC8" s="99">
        <f>'13'!AC8-'12'!AC8</f>
        <v>0</v>
      </c>
      <c r="AE8" s="99">
        <f>'13'!AE8-'12'!AE8</f>
        <v>-10</v>
      </c>
      <c r="AF8" s="79" t="s">
        <v>0</v>
      </c>
      <c r="AG8" s="99">
        <f>'13'!AG8-'12'!AG8</f>
        <v>10</v>
      </c>
      <c r="AI8" s="99">
        <f>'13'!AI8-'12'!AI8</f>
        <v>0</v>
      </c>
    </row>
    <row r="9" spans="1:35" ht="15" customHeight="1">
      <c r="A9" s="156" t="s">
        <v>154</v>
      </c>
      <c r="B9" s="144" t="s">
        <v>0</v>
      </c>
      <c r="C9" s="90">
        <f>'13'!C9-'12'!C9</f>
        <v>0</v>
      </c>
      <c r="D9" s="79" t="s">
        <v>0</v>
      </c>
      <c r="E9" s="90">
        <f>'13'!E9-'12'!E9</f>
        <v>0</v>
      </c>
      <c r="F9" s="144" t="s">
        <v>0</v>
      </c>
      <c r="G9" s="90">
        <f>'13'!G9-'12'!G9</f>
        <v>10</v>
      </c>
      <c r="H9" s="79" t="s">
        <v>0</v>
      </c>
      <c r="I9" s="90">
        <f>'13'!I9-'12'!I9</f>
        <v>0</v>
      </c>
      <c r="J9" s="144" t="s">
        <v>0</v>
      </c>
      <c r="K9" s="90">
        <f>'13'!K9-'12'!K9</f>
        <v>0</v>
      </c>
      <c r="L9" s="79" t="s">
        <v>0</v>
      </c>
      <c r="M9" s="90">
        <f>'13'!M9-'12'!M9</f>
        <v>0</v>
      </c>
      <c r="N9" s="144" t="s">
        <v>0</v>
      </c>
      <c r="O9" s="90">
        <f>'13'!O9-'12'!O9</f>
        <v>0</v>
      </c>
      <c r="P9" s="79" t="s">
        <v>0</v>
      </c>
      <c r="Q9" s="90">
        <f>'13'!Q9-'12'!Q9</f>
        <v>0</v>
      </c>
      <c r="R9" s="144" t="s">
        <v>0</v>
      </c>
      <c r="S9" s="90">
        <f>'13'!S9-'12'!S9</f>
        <v>0</v>
      </c>
      <c r="T9" s="79" t="s">
        <v>0</v>
      </c>
      <c r="U9" s="90">
        <f>'13'!U9-'12'!U9</f>
        <v>-10</v>
      </c>
      <c r="V9" s="134" t="s">
        <v>225</v>
      </c>
      <c r="W9" s="90">
        <f>'13'!W9-'12'!W9</f>
        <v>0</v>
      </c>
      <c r="X9" s="79" t="s">
        <v>0</v>
      </c>
      <c r="Y9" s="90">
        <f>'13'!Y9-'12'!Y9</f>
        <v>0</v>
      </c>
      <c r="Z9" s="144" t="s">
        <v>0</v>
      </c>
      <c r="AA9" s="90">
        <f>'13'!AA9-'12'!AA9</f>
        <v>0</v>
      </c>
      <c r="AB9" s="79" t="s">
        <v>0</v>
      </c>
      <c r="AC9" s="90">
        <f>'13'!AC9-'12'!AC9</f>
        <v>0</v>
      </c>
      <c r="AE9" s="90">
        <f>'13'!AE9-'12'!AE9</f>
        <v>10</v>
      </c>
      <c r="AF9" s="79" t="s">
        <v>0</v>
      </c>
      <c r="AG9" s="90">
        <f>'13'!AG9-'12'!AG9</f>
        <v>-10</v>
      </c>
      <c r="AI9" s="90">
        <f>'13'!AI9-'12'!AI9</f>
        <v>0</v>
      </c>
    </row>
    <row r="10" spans="1:35" ht="15" customHeight="1">
      <c r="A10" s="99" t="s">
        <v>150</v>
      </c>
      <c r="B10" s="208" t="s">
        <v>203</v>
      </c>
      <c r="C10" s="99">
        <f>'13'!C10-'12'!C10</f>
        <v>0</v>
      </c>
      <c r="D10" s="79" t="s">
        <v>0</v>
      </c>
      <c r="E10" s="99">
        <f>'13'!E10-'12'!E10</f>
        <v>0</v>
      </c>
      <c r="F10" s="208" t="s">
        <v>203</v>
      </c>
      <c r="G10" s="99">
        <f>'13'!G10-'12'!G10</f>
        <v>0</v>
      </c>
      <c r="H10" s="79" t="s">
        <v>0</v>
      </c>
      <c r="I10" s="99">
        <f>'13'!I10-'12'!I10</f>
        <v>0</v>
      </c>
      <c r="J10" s="208" t="s">
        <v>203</v>
      </c>
      <c r="K10" s="99">
        <f>'13'!K10-'12'!K10</f>
        <v>0</v>
      </c>
      <c r="L10" s="79" t="s">
        <v>0</v>
      </c>
      <c r="M10" s="99">
        <f>'13'!M10-'12'!M10</f>
        <v>0</v>
      </c>
      <c r="N10" s="208" t="s">
        <v>203</v>
      </c>
      <c r="O10" s="99">
        <f>'13'!O10-'12'!O10</f>
        <v>0</v>
      </c>
      <c r="P10" s="79" t="s">
        <v>0</v>
      </c>
      <c r="Q10" s="99">
        <f>'13'!Q10-'12'!Q10</f>
        <v>0</v>
      </c>
      <c r="R10" s="208" t="s">
        <v>203</v>
      </c>
      <c r="S10" s="99">
        <f>'13'!S10-'12'!S10</f>
        <v>0</v>
      </c>
      <c r="T10" s="79" t="s">
        <v>0</v>
      </c>
      <c r="U10" s="99">
        <f>'13'!U10-'12'!U10</f>
        <v>0</v>
      </c>
      <c r="W10" s="99">
        <f>'13'!W10-'12'!W10</f>
        <v>0</v>
      </c>
      <c r="X10" s="79" t="s">
        <v>0</v>
      </c>
      <c r="Y10" s="99">
        <f>'13'!Y10-'12'!Y10</f>
        <v>0</v>
      </c>
      <c r="Z10" s="208" t="s">
        <v>203</v>
      </c>
      <c r="AA10" s="99">
        <f>'13'!AA10-'12'!AA10</f>
        <v>0</v>
      </c>
      <c r="AB10" s="79" t="s">
        <v>0</v>
      </c>
      <c r="AC10" s="99">
        <f>'13'!AC10-'12'!AC10</f>
        <v>0</v>
      </c>
      <c r="AE10" s="99">
        <f>'13'!AE10-'12'!AE10</f>
        <v>0</v>
      </c>
      <c r="AF10" s="79" t="s">
        <v>0</v>
      </c>
      <c r="AG10" s="99">
        <f>'13'!AG10-'12'!AG10</f>
        <v>0</v>
      </c>
      <c r="AI10" s="99">
        <f>'13'!AI10-'12'!AI10</f>
        <v>0</v>
      </c>
    </row>
    <row r="11" spans="1:35" ht="15" customHeight="1">
      <c r="A11" s="99" t="s">
        <v>150</v>
      </c>
      <c r="B11" s="208" t="s">
        <v>86</v>
      </c>
      <c r="C11" s="99">
        <f>'13'!C11-'12'!C11</f>
        <v>0</v>
      </c>
      <c r="D11" s="79" t="s">
        <v>0</v>
      </c>
      <c r="E11" s="99">
        <f>'13'!E11-'12'!E11</f>
        <v>0</v>
      </c>
      <c r="F11" s="208" t="s">
        <v>86</v>
      </c>
      <c r="G11" s="99">
        <f>'13'!G11-'12'!G11</f>
        <v>0</v>
      </c>
      <c r="H11" s="79" t="s">
        <v>0</v>
      </c>
      <c r="I11" s="99">
        <f>'13'!I11-'12'!I11</f>
        <v>10</v>
      </c>
      <c r="J11" s="208" t="s">
        <v>86</v>
      </c>
      <c r="K11" s="99">
        <f>'13'!K11-'12'!K11</f>
        <v>0</v>
      </c>
      <c r="L11" s="79" t="s">
        <v>0</v>
      </c>
      <c r="M11" s="99">
        <f>'13'!M11-'12'!M11</f>
        <v>0</v>
      </c>
      <c r="N11" s="208" t="s">
        <v>86</v>
      </c>
      <c r="O11" s="99">
        <f>'13'!O11-'12'!O11</f>
        <v>0</v>
      </c>
      <c r="P11" s="79" t="s">
        <v>0</v>
      </c>
      <c r="Q11" s="99">
        <f>'13'!Q11-'12'!Q11</f>
        <v>0</v>
      </c>
      <c r="R11" s="208" t="s">
        <v>86</v>
      </c>
      <c r="S11" s="99">
        <f>'13'!S11-'12'!S11</f>
        <v>0</v>
      </c>
      <c r="T11" s="79" t="s">
        <v>0</v>
      </c>
      <c r="U11" s="99">
        <f>'13'!U11-'12'!U11</f>
        <v>0</v>
      </c>
      <c r="W11" s="99">
        <f>'13'!W11-'12'!W11</f>
        <v>-10</v>
      </c>
      <c r="X11" s="79" t="s">
        <v>0</v>
      </c>
      <c r="Y11" s="99">
        <f>'13'!Y11-'12'!Y11</f>
        <v>0</v>
      </c>
      <c r="Z11" s="208" t="s">
        <v>86</v>
      </c>
      <c r="AA11" s="99">
        <f>'13'!AA11-'12'!AA11</f>
        <v>0</v>
      </c>
      <c r="AB11" s="79" t="s">
        <v>0</v>
      </c>
      <c r="AC11" s="99">
        <f>'13'!AC11-'12'!AC11</f>
        <v>0</v>
      </c>
      <c r="AE11" s="99">
        <f>'13'!AE11-'12'!AE11</f>
        <v>-10</v>
      </c>
      <c r="AF11" s="79" t="s">
        <v>0</v>
      </c>
      <c r="AG11" s="99">
        <f>'13'!AG11-'12'!AG11</f>
        <v>10</v>
      </c>
      <c r="AI11" s="99">
        <f>'13'!AI11-'12'!AI11</f>
        <v>0</v>
      </c>
    </row>
    <row r="12" spans="1:35" ht="15" customHeight="1">
      <c r="A12" s="99" t="s">
        <v>150</v>
      </c>
      <c r="B12" s="208" t="s">
        <v>48</v>
      </c>
      <c r="C12" s="99">
        <f>'13'!C12-'12'!C12</f>
        <v>0</v>
      </c>
      <c r="D12" s="79" t="s">
        <v>0</v>
      </c>
      <c r="E12" s="99">
        <f>'13'!E12-'12'!E12</f>
        <v>0</v>
      </c>
      <c r="F12" s="208" t="s">
        <v>48</v>
      </c>
      <c r="G12" s="99">
        <f>'13'!G12-'12'!G12</f>
        <v>0</v>
      </c>
      <c r="H12" s="79" t="s">
        <v>0</v>
      </c>
      <c r="I12" s="99">
        <f>'13'!I12-'12'!I12</f>
        <v>-10</v>
      </c>
      <c r="J12" s="208" t="s">
        <v>48</v>
      </c>
      <c r="K12" s="99">
        <f>'13'!K12-'12'!K12</f>
        <v>0</v>
      </c>
      <c r="L12" s="79" t="s">
        <v>0</v>
      </c>
      <c r="M12" s="99">
        <f>'13'!M12-'12'!M12</f>
        <v>0</v>
      </c>
      <c r="N12" s="208" t="s">
        <v>48</v>
      </c>
      <c r="O12" s="99">
        <f>'13'!O12-'12'!O12</f>
        <v>0</v>
      </c>
      <c r="P12" s="79" t="s">
        <v>0</v>
      </c>
      <c r="Q12" s="99">
        <f>'13'!Q12-'12'!Q12</f>
        <v>0</v>
      </c>
      <c r="R12" s="208" t="s">
        <v>48</v>
      </c>
      <c r="S12" s="99">
        <f>'13'!S12-'12'!S12</f>
        <v>0</v>
      </c>
      <c r="T12" s="79" t="s">
        <v>0</v>
      </c>
      <c r="U12" s="99">
        <f>'13'!U12-'12'!U12</f>
        <v>0</v>
      </c>
      <c r="W12" s="99">
        <f>'13'!W12-'12'!W12</f>
        <v>10</v>
      </c>
      <c r="X12" s="79" t="s">
        <v>0</v>
      </c>
      <c r="Y12" s="99">
        <f>'13'!Y12-'12'!Y12</f>
        <v>0</v>
      </c>
      <c r="Z12" s="208" t="s">
        <v>48</v>
      </c>
      <c r="AA12" s="99">
        <f>'13'!AA12-'12'!AA12</f>
        <v>0</v>
      </c>
      <c r="AB12" s="79" t="s">
        <v>0</v>
      </c>
      <c r="AC12" s="99">
        <f>'13'!AC12-'12'!AC12</f>
        <v>0</v>
      </c>
      <c r="AE12" s="99">
        <f>'13'!AE12-'12'!AE12</f>
        <v>10</v>
      </c>
      <c r="AF12" s="79" t="s">
        <v>0</v>
      </c>
      <c r="AG12" s="99">
        <f>'13'!AG12-'12'!AG12</f>
        <v>-10</v>
      </c>
      <c r="AI12" s="99">
        <f>'13'!AI12-'12'!AI12</f>
        <v>0</v>
      </c>
    </row>
    <row r="13" spans="1:35" ht="15" customHeight="1">
      <c r="A13" s="90" t="s">
        <v>149</v>
      </c>
      <c r="B13" s="208" t="s">
        <v>46</v>
      </c>
      <c r="C13" s="90">
        <f>'13'!C13-'12'!C13</f>
        <v>0</v>
      </c>
      <c r="D13" s="79" t="s">
        <v>0</v>
      </c>
      <c r="E13" s="90">
        <f>'13'!E13-'12'!E13</f>
        <v>0</v>
      </c>
      <c r="F13" s="208" t="s">
        <v>46</v>
      </c>
      <c r="G13" s="90">
        <f>'13'!G13-'12'!G13</f>
        <v>0</v>
      </c>
      <c r="H13" s="79" t="s">
        <v>0</v>
      </c>
      <c r="I13" s="90">
        <f>'13'!I13-'12'!I13</f>
        <v>0</v>
      </c>
      <c r="J13" s="208" t="s">
        <v>46</v>
      </c>
      <c r="K13" s="90">
        <f>'13'!K13-'12'!K13</f>
        <v>0</v>
      </c>
      <c r="L13" s="79" t="s">
        <v>0</v>
      </c>
      <c r="M13" s="90">
        <f>'13'!M13-'12'!M13</f>
        <v>0</v>
      </c>
      <c r="N13" s="208" t="s">
        <v>46</v>
      </c>
      <c r="O13" s="90">
        <f>'13'!O13-'12'!O13</f>
        <v>0</v>
      </c>
      <c r="P13" s="79" t="s">
        <v>0</v>
      </c>
      <c r="Q13" s="90">
        <f>'13'!Q13-'12'!Q13</f>
        <v>0</v>
      </c>
      <c r="R13" s="208" t="s">
        <v>46</v>
      </c>
      <c r="S13" s="90">
        <f>'13'!S13-'12'!S13</f>
        <v>0</v>
      </c>
      <c r="T13" s="79" t="s">
        <v>0</v>
      </c>
      <c r="U13" s="90">
        <f>'13'!U13-'12'!U13</f>
        <v>0</v>
      </c>
      <c r="W13" s="90">
        <f>'13'!W13-'12'!W13</f>
        <v>0</v>
      </c>
      <c r="X13" s="79" t="s">
        <v>0</v>
      </c>
      <c r="Y13" s="90">
        <f>'13'!Y13-'12'!Y13</f>
        <v>0</v>
      </c>
      <c r="Z13" s="208" t="s">
        <v>46</v>
      </c>
      <c r="AA13" s="90">
        <f>'13'!AA13-'12'!AA13</f>
        <v>0</v>
      </c>
      <c r="AB13" s="79" t="s">
        <v>0</v>
      </c>
      <c r="AC13" s="90">
        <f>'13'!AC13-'12'!AC13</f>
        <v>0</v>
      </c>
      <c r="AE13" s="90">
        <f>'13'!AE13-'12'!AE13</f>
        <v>0</v>
      </c>
      <c r="AF13" s="79" t="s">
        <v>0</v>
      </c>
      <c r="AG13" s="90">
        <f>'13'!AG13-'12'!AG13</f>
        <v>0</v>
      </c>
      <c r="AI13" s="90">
        <f>'13'!AI13-'12'!AI13</f>
        <v>0</v>
      </c>
    </row>
    <row r="14" spans="1:35" ht="15" customHeight="1">
      <c r="A14" s="91" t="s">
        <v>147</v>
      </c>
      <c r="B14" s="144" t="s">
        <v>0</v>
      </c>
      <c r="C14" s="91">
        <f>'13'!C14-'12'!C14</f>
        <v>0</v>
      </c>
      <c r="D14" s="79" t="s">
        <v>0</v>
      </c>
      <c r="E14" s="91">
        <f>'13'!E14-'12'!E14</f>
        <v>10</v>
      </c>
      <c r="F14" s="144" t="s">
        <v>0</v>
      </c>
      <c r="G14" s="91">
        <f>'13'!G14-'12'!G14</f>
        <v>0</v>
      </c>
      <c r="H14" s="79" t="s">
        <v>0</v>
      </c>
      <c r="I14" s="91">
        <f>'13'!I14-'12'!I14</f>
        <v>0</v>
      </c>
      <c r="J14" s="144" t="s">
        <v>0</v>
      </c>
      <c r="K14" s="91">
        <f>'13'!K14-'12'!K14</f>
        <v>0</v>
      </c>
      <c r="L14" s="79" t="s">
        <v>0</v>
      </c>
      <c r="M14" s="91">
        <f>'13'!M14-'12'!M14</f>
        <v>0</v>
      </c>
      <c r="N14" s="144" t="s">
        <v>0</v>
      </c>
      <c r="O14" s="91">
        <f>'13'!O14-'12'!O14</f>
        <v>0</v>
      </c>
      <c r="P14" s="79" t="s">
        <v>0</v>
      </c>
      <c r="Q14" s="91">
        <f>'13'!Q14-'12'!Q14</f>
        <v>0</v>
      </c>
      <c r="R14" s="144" t="s">
        <v>0</v>
      </c>
      <c r="S14" s="91">
        <f>'13'!S14-'12'!S14</f>
        <v>0</v>
      </c>
      <c r="T14" s="79" t="s">
        <v>0</v>
      </c>
      <c r="U14" s="91">
        <f>'13'!U14-'12'!U14</f>
        <v>-10</v>
      </c>
      <c r="W14" s="91">
        <f>'13'!W14-'12'!W14</f>
        <v>0</v>
      </c>
      <c r="X14" s="79" t="s">
        <v>0</v>
      </c>
      <c r="Y14" s="91">
        <f>'13'!Y14-'12'!Y14</f>
        <v>0</v>
      </c>
      <c r="Z14" s="144" t="s">
        <v>0</v>
      </c>
      <c r="AA14" s="91">
        <f>'13'!AA14-'12'!AA14</f>
        <v>0</v>
      </c>
      <c r="AB14" s="79" t="s">
        <v>0</v>
      </c>
      <c r="AC14" s="91">
        <f>'13'!AC14-'12'!AC14</f>
        <v>0</v>
      </c>
      <c r="AE14" s="91">
        <f>'13'!AE14-'12'!AE14</f>
        <v>0</v>
      </c>
      <c r="AF14" s="79" t="s">
        <v>0</v>
      </c>
      <c r="AG14" s="91">
        <f>'13'!AG14-'12'!AG14</f>
        <v>0</v>
      </c>
      <c r="AI14" s="91">
        <f>'13'!AI14-'12'!AI14</f>
        <v>0</v>
      </c>
    </row>
    <row r="15" spans="1:35" ht="15" customHeight="1">
      <c r="A15" s="91" t="s">
        <v>56</v>
      </c>
      <c r="B15" s="144" t="s">
        <v>0</v>
      </c>
      <c r="C15" s="91">
        <f>'13'!C15-'12'!C15</f>
        <v>10</v>
      </c>
      <c r="D15" s="92" t="s">
        <v>0</v>
      </c>
      <c r="E15" s="91">
        <f>'13'!E15-'12'!E15</f>
        <v>0</v>
      </c>
      <c r="F15" s="144" t="s">
        <v>0</v>
      </c>
      <c r="G15" s="91">
        <f>'13'!G15-'12'!G15</f>
        <v>0</v>
      </c>
      <c r="H15" s="92" t="s">
        <v>0</v>
      </c>
      <c r="I15" s="91">
        <f>'13'!I15-'12'!I15</f>
        <v>0</v>
      </c>
      <c r="J15" s="144" t="s">
        <v>0</v>
      </c>
      <c r="K15" s="91">
        <f>'13'!K15-'12'!K15</f>
        <v>0</v>
      </c>
      <c r="L15" s="92" t="s">
        <v>0</v>
      </c>
      <c r="M15" s="91">
        <f>'13'!M15-'12'!M15</f>
        <v>0</v>
      </c>
      <c r="N15" s="144" t="s">
        <v>0</v>
      </c>
      <c r="O15" s="91">
        <f>'13'!O15-'12'!O15</f>
        <v>0</v>
      </c>
      <c r="P15" s="92" t="s">
        <v>0</v>
      </c>
      <c r="Q15" s="91">
        <f>'13'!Q15-'12'!Q15</f>
        <v>0</v>
      </c>
      <c r="R15" s="144" t="s">
        <v>0</v>
      </c>
      <c r="S15" s="91">
        <f>'13'!S15-'12'!S15</f>
        <v>0</v>
      </c>
      <c r="T15" s="92" t="s">
        <v>0</v>
      </c>
      <c r="U15" s="91">
        <f>'13'!U15-'12'!U15</f>
        <v>-10</v>
      </c>
      <c r="V15" s="93"/>
      <c r="W15" s="91">
        <f>'13'!W15-'12'!W15</f>
        <v>0</v>
      </c>
      <c r="X15" s="92" t="s">
        <v>0</v>
      </c>
      <c r="Y15" s="91">
        <f>'13'!Y15-'12'!Y15</f>
        <v>0</v>
      </c>
      <c r="Z15" s="144" t="s">
        <v>0</v>
      </c>
      <c r="AA15" s="91">
        <f>'13'!AA15-'12'!AA15</f>
        <v>0</v>
      </c>
      <c r="AB15" s="92" t="s">
        <v>0</v>
      </c>
      <c r="AC15" s="91">
        <f>'13'!AC15-'12'!AC15</f>
        <v>0</v>
      </c>
      <c r="AE15" s="91">
        <f>'13'!AE15-'12'!AE15</f>
        <v>0</v>
      </c>
      <c r="AF15" s="92" t="s">
        <v>0</v>
      </c>
      <c r="AG15" s="91">
        <f>'13'!AG15-'12'!AG15</f>
        <v>0</v>
      </c>
      <c r="AI15" s="91">
        <f>'13'!AI15-'12'!AI15</f>
        <v>0</v>
      </c>
    </row>
    <row r="16" spans="1:35" ht="15" customHeight="1">
      <c r="A16" s="534" t="s">
        <v>350</v>
      </c>
      <c r="F16" s="424" t="str">
        <f ca="1">"©"&amp;RIGHT("0"&amp;MONTH(NOW()),2)&amp;"/"&amp;RIGHT("0"&amp;DAY(NOW()),2)&amp;"/"&amp;YEAR(NOW())&amp;" LAWRENCE GERARD"</f>
        <v>©10/07/2024 LAWRENCE GERARD</v>
      </c>
      <c r="G16" s="424"/>
      <c r="H16" s="424"/>
      <c r="I16" s="424"/>
      <c r="J16" s="424"/>
      <c r="K16" s="424"/>
      <c r="L16" s="424"/>
      <c r="M16" s="424"/>
      <c r="N16" s="424"/>
      <c r="O16" s="424"/>
      <c r="P16" s="424"/>
      <c r="Q16" s="424"/>
      <c r="R16" s="424"/>
      <c r="S16" s="529" t="s">
        <v>346</v>
      </c>
      <c r="T16" s="529"/>
      <c r="U16" s="529"/>
      <c r="V16" s="531" t="s">
        <v>224</v>
      </c>
      <c r="W16" s="493" t="s">
        <v>348</v>
      </c>
      <c r="X16" s="493"/>
      <c r="Y16" s="493"/>
      <c r="Z16" s="531" t="s">
        <v>148</v>
      </c>
      <c r="AA16" s="395" t="s">
        <v>349</v>
      </c>
      <c r="AB16" s="395"/>
      <c r="AC16" s="395"/>
      <c r="AD16" s="77"/>
      <c r="AE16" s="77"/>
      <c r="AF16" s="77"/>
      <c r="AG16" s="77"/>
    </row>
    <row r="17" spans="1:38" ht="15" customHeight="1">
      <c r="A17" s="535"/>
      <c r="C17" s="148"/>
      <c r="D17" s="147"/>
      <c r="E17" s="146"/>
      <c r="F17" s="424"/>
      <c r="G17" s="424"/>
      <c r="H17" s="424"/>
      <c r="I17" s="424"/>
      <c r="J17" s="424"/>
      <c r="K17" s="424"/>
      <c r="L17" s="424"/>
      <c r="M17" s="424"/>
      <c r="N17" s="424"/>
      <c r="O17" s="424"/>
      <c r="P17" s="424"/>
      <c r="Q17" s="424"/>
      <c r="R17" s="424"/>
      <c r="S17" s="530"/>
      <c r="T17" s="530"/>
      <c r="U17" s="530"/>
      <c r="V17" s="530"/>
      <c r="W17" s="532"/>
      <c r="X17" s="532"/>
      <c r="Y17" s="494"/>
      <c r="Z17" s="533"/>
      <c r="AA17" s="396"/>
      <c r="AB17" s="396"/>
      <c r="AC17" s="396"/>
      <c r="AD17" s="77"/>
      <c r="AE17" s="77"/>
      <c r="AF17" s="77"/>
      <c r="AG17" s="77"/>
    </row>
    <row r="18" spans="1:38" ht="15" customHeight="1">
      <c r="A18" s="535"/>
      <c r="B18" s="500" t="s">
        <v>221</v>
      </c>
      <c r="C18" s="501"/>
      <c r="D18" s="501"/>
      <c r="E18" s="501"/>
      <c r="F18" s="502"/>
      <c r="G18" s="424" t="s">
        <v>197</v>
      </c>
      <c r="H18" s="424"/>
      <c r="I18" s="424"/>
      <c r="J18" s="424"/>
      <c r="K18" s="424"/>
      <c r="L18" s="424"/>
      <c r="M18" s="424"/>
      <c r="N18" s="424"/>
      <c r="O18" s="424"/>
      <c r="P18" s="424"/>
      <c r="Q18" s="424"/>
      <c r="R18" s="412" t="s">
        <v>196</v>
      </c>
      <c r="S18" s="413"/>
      <c r="T18" s="413"/>
      <c r="U18" s="413"/>
      <c r="V18" s="413"/>
      <c r="W18" s="413"/>
      <c r="X18" s="414"/>
      <c r="Y18" s="374" t="s">
        <v>195</v>
      </c>
      <c r="Z18" s="500" t="s">
        <v>221</v>
      </c>
      <c r="AA18" s="501"/>
      <c r="AB18" s="501"/>
      <c r="AC18" s="502"/>
      <c r="AD18" s="77"/>
      <c r="AE18" s="77"/>
      <c r="AF18" s="77"/>
      <c r="AG18" s="77"/>
    </row>
    <row r="19" spans="1:38" ht="15" customHeight="1">
      <c r="A19" s="535"/>
      <c r="F19" s="127"/>
      <c r="G19" s="424"/>
      <c r="H19" s="424"/>
      <c r="I19" s="424"/>
      <c r="J19" s="424"/>
      <c r="K19" s="424"/>
      <c r="L19" s="424"/>
      <c r="M19" s="424"/>
      <c r="N19" s="424"/>
      <c r="O19" s="424"/>
      <c r="P19" s="424"/>
      <c r="Q19" s="424"/>
      <c r="R19" s="415"/>
      <c r="S19" s="416"/>
      <c r="T19" s="416"/>
      <c r="U19" s="416"/>
      <c r="V19" s="416"/>
      <c r="W19" s="416"/>
      <c r="X19" s="417"/>
      <c r="Y19" s="375"/>
      <c r="Z19" s="368" t="s">
        <v>194</v>
      </c>
      <c r="AA19" s="369"/>
      <c r="AB19" s="369"/>
      <c r="AC19" s="370"/>
      <c r="AD19" s="77"/>
      <c r="AE19" s="77"/>
      <c r="AF19" s="77"/>
      <c r="AG19" s="77"/>
    </row>
    <row r="20" spans="1:38" ht="15" customHeight="1">
      <c r="A20" s="536" t="s">
        <v>223</v>
      </c>
      <c r="B20" s="429" t="s">
        <v>457</v>
      </c>
      <c r="C20" s="429"/>
      <c r="D20" s="429"/>
      <c r="E20" s="499" t="s">
        <v>456</v>
      </c>
      <c r="F20" s="425" t="s">
        <v>193</v>
      </c>
      <c r="G20" s="440"/>
      <c r="H20" s="441"/>
      <c r="I20" s="123"/>
      <c r="J20" s="425" t="s">
        <v>0</v>
      </c>
      <c r="K20" s="440"/>
      <c r="L20" s="440"/>
      <c r="M20" s="441"/>
      <c r="N20" s="495" t="s">
        <v>216</v>
      </c>
      <c r="O20" s="496"/>
      <c r="P20" s="497"/>
      <c r="Q20" s="425" t="s">
        <v>39</v>
      </c>
      <c r="R20" s="422"/>
      <c r="S20" s="422"/>
      <c r="T20" s="423"/>
      <c r="V20" s="421" t="s">
        <v>191</v>
      </c>
      <c r="W20" s="422"/>
      <c r="X20" s="423"/>
      <c r="Y20" s="375"/>
      <c r="Z20" s="368"/>
      <c r="AA20" s="369"/>
      <c r="AB20" s="369"/>
      <c r="AC20" s="370"/>
      <c r="AE20" s="77"/>
      <c r="AF20" s="77"/>
      <c r="AG20" s="77"/>
    </row>
    <row r="21" spans="1:38" ht="15" customHeight="1">
      <c r="A21" s="537"/>
      <c r="B21" s="429"/>
      <c r="C21" s="429"/>
      <c r="D21" s="429"/>
      <c r="E21" s="499"/>
      <c r="F21" s="421" t="s">
        <v>11</v>
      </c>
      <c r="G21" s="422"/>
      <c r="H21" s="423"/>
      <c r="I21" s="119"/>
      <c r="J21" s="421" t="s">
        <v>0</v>
      </c>
      <c r="K21" s="422"/>
      <c r="L21" s="422"/>
      <c r="M21" s="423"/>
      <c r="N21" s="498"/>
      <c r="O21" s="496"/>
      <c r="P21" s="497"/>
      <c r="Q21" s="421" t="s">
        <v>190</v>
      </c>
      <c r="R21" s="422"/>
      <c r="S21" s="422"/>
      <c r="T21" s="423"/>
      <c r="V21" s="421" t="s">
        <v>11</v>
      </c>
      <c r="W21" s="422"/>
      <c r="X21" s="423"/>
      <c r="Y21" s="375"/>
      <c r="Z21" s="368"/>
      <c r="AA21" s="369"/>
      <c r="AB21" s="369"/>
      <c r="AC21" s="370"/>
      <c r="AE21" s="77"/>
      <c r="AF21" s="77"/>
      <c r="AG21" s="77"/>
    </row>
    <row r="22" spans="1:38" ht="15" customHeight="1">
      <c r="A22" s="126" t="s">
        <v>189</v>
      </c>
      <c r="B22" s="429"/>
      <c r="C22" s="429"/>
      <c r="D22" s="429"/>
      <c r="E22" s="499"/>
      <c r="F22" s="418" t="s">
        <v>12</v>
      </c>
      <c r="G22" s="419"/>
      <c r="H22" s="420"/>
      <c r="I22" s="119"/>
      <c r="J22" s="418" t="s">
        <v>15</v>
      </c>
      <c r="K22" s="419"/>
      <c r="L22" s="419"/>
      <c r="M22" s="420"/>
      <c r="N22" s="498"/>
      <c r="O22" s="496"/>
      <c r="P22" s="497"/>
      <c r="Q22" s="418" t="s">
        <v>188</v>
      </c>
      <c r="R22" s="419"/>
      <c r="S22" s="419"/>
      <c r="T22" s="420"/>
      <c r="V22" s="418" t="s">
        <v>12</v>
      </c>
      <c r="W22" s="419"/>
      <c r="X22" s="420"/>
      <c r="Y22" s="375"/>
      <c r="Z22" s="371"/>
      <c r="AA22" s="372"/>
      <c r="AB22" s="372"/>
      <c r="AC22" s="373"/>
      <c r="AE22" s="77"/>
      <c r="AF22" s="77"/>
      <c r="AG22" s="77"/>
    </row>
    <row r="23" spans="1:38" ht="15" customHeight="1">
      <c r="A23" s="105" t="s">
        <v>187</v>
      </c>
      <c r="B23" s="429"/>
      <c r="C23" s="429"/>
      <c r="D23" s="429"/>
      <c r="E23" s="499"/>
      <c r="F23" s="507"/>
      <c r="G23" s="508"/>
      <c r="H23" s="509"/>
      <c r="I23" s="119"/>
      <c r="J23" s="442">
        <f>'13'!J23-'12'!J23</f>
        <v>0</v>
      </c>
      <c r="K23" s="443"/>
      <c r="L23" s="443"/>
      <c r="M23" s="444"/>
      <c r="N23" s="498"/>
      <c r="O23" s="496"/>
      <c r="P23" s="497"/>
      <c r="Q23" s="442">
        <f>'13'!Q23-'12'!Q23</f>
        <v>0</v>
      </c>
      <c r="R23" s="443"/>
      <c r="S23" s="443"/>
      <c r="T23" s="444"/>
      <c r="V23" s="516" t="s">
        <v>221</v>
      </c>
      <c r="W23" s="517"/>
      <c r="X23" s="518"/>
      <c r="Y23" s="375"/>
      <c r="Z23" s="385" t="s">
        <v>186</v>
      </c>
      <c r="AA23" s="386"/>
      <c r="AB23" s="387"/>
      <c r="AC23" s="408">
        <f>'13'!AC23-'12'!AC23+0.000001</f>
        <v>9.9999999999999995E-7</v>
      </c>
      <c r="AE23" s="77"/>
      <c r="AF23" s="77"/>
      <c r="AG23" s="77"/>
    </row>
    <row r="24" spans="1:38" ht="15" customHeight="1">
      <c r="A24" s="99" t="s">
        <v>185</v>
      </c>
      <c r="B24" s="429"/>
      <c r="C24" s="429"/>
      <c r="D24" s="429"/>
      <c r="E24" s="499"/>
      <c r="F24" s="510"/>
      <c r="G24" s="511"/>
      <c r="H24" s="512"/>
      <c r="I24" s="119"/>
      <c r="J24" s="379">
        <f>'13'!J24-'12'!J24</f>
        <v>0</v>
      </c>
      <c r="K24" s="380"/>
      <c r="L24" s="380"/>
      <c r="M24" s="381"/>
      <c r="N24" s="498"/>
      <c r="O24" s="496"/>
      <c r="P24" s="497"/>
      <c r="Q24" s="379">
        <f>'13'!Q24-'12'!Q24</f>
        <v>0</v>
      </c>
      <c r="R24" s="380"/>
      <c r="S24" s="380"/>
      <c r="T24" s="381"/>
      <c r="V24" s="519"/>
      <c r="W24" s="520"/>
      <c r="X24" s="521"/>
      <c r="Y24" s="375"/>
      <c r="Z24" s="388"/>
      <c r="AA24" s="389"/>
      <c r="AB24" s="390"/>
      <c r="AC24" s="409"/>
      <c r="AE24" s="77"/>
      <c r="AF24" s="77"/>
      <c r="AG24" s="77"/>
    </row>
    <row r="25" spans="1:38" ht="15" customHeight="1">
      <c r="A25" s="125" t="s">
        <v>184</v>
      </c>
      <c r="B25" s="429"/>
      <c r="C25" s="429"/>
      <c r="D25" s="429"/>
      <c r="E25" s="499"/>
      <c r="F25" s="513"/>
      <c r="G25" s="514"/>
      <c r="H25" s="515"/>
      <c r="I25" s="119"/>
      <c r="J25" s="445">
        <f>'13'!J25-'12'!J25</f>
        <v>-10</v>
      </c>
      <c r="K25" s="446"/>
      <c r="L25" s="446"/>
      <c r="M25" s="447"/>
      <c r="N25" s="498"/>
      <c r="O25" s="496"/>
      <c r="P25" s="497"/>
      <c r="Q25" s="445">
        <f>'13'!Q25-'12'!Q25</f>
        <v>10</v>
      </c>
      <c r="R25" s="446"/>
      <c r="S25" s="446"/>
      <c r="T25" s="447"/>
      <c r="V25" s="522"/>
      <c r="W25" s="523"/>
      <c r="X25" s="524"/>
      <c r="Y25" s="375"/>
      <c r="Z25" s="388"/>
      <c r="AA25" s="389"/>
      <c r="AB25" s="390"/>
      <c r="AC25" s="409"/>
      <c r="AE25" s="77"/>
      <c r="AF25" s="77"/>
      <c r="AG25" s="77"/>
    </row>
    <row r="26" spans="1:38" ht="15" customHeight="1">
      <c r="A26" s="99" t="s">
        <v>14</v>
      </c>
      <c r="B26" s="429"/>
      <c r="C26" s="429"/>
      <c r="D26" s="429"/>
      <c r="E26" s="499"/>
      <c r="F26" s="379">
        <f>'13'!F26-'12'!F26</f>
        <v>0</v>
      </c>
      <c r="G26" s="380"/>
      <c r="H26" s="381"/>
      <c r="I26" s="119"/>
      <c r="J26" s="379">
        <f>'13'!J26-'12'!J26</f>
        <v>0</v>
      </c>
      <c r="K26" s="380"/>
      <c r="L26" s="380"/>
      <c r="M26" s="381"/>
      <c r="N26" s="498"/>
      <c r="O26" s="496"/>
      <c r="P26" s="497"/>
      <c r="Q26" s="379">
        <f>'13'!Q26-'12'!Q26</f>
        <v>10</v>
      </c>
      <c r="R26" s="380"/>
      <c r="S26" s="380"/>
      <c r="T26" s="381"/>
      <c r="V26" s="475">
        <f>'13'!V26-'12'!V26</f>
        <v>10</v>
      </c>
      <c r="W26" s="476"/>
      <c r="X26" s="477"/>
      <c r="Y26" s="375"/>
      <c r="Z26" s="391"/>
      <c r="AA26" s="392"/>
      <c r="AB26" s="393"/>
      <c r="AC26" s="410"/>
      <c r="AE26" s="77"/>
      <c r="AF26" s="77"/>
      <c r="AG26" s="77"/>
    </row>
    <row r="27" spans="1:38" ht="15" customHeight="1">
      <c r="A27" s="124" t="s">
        <v>183</v>
      </c>
      <c r="B27" s="429"/>
      <c r="C27" s="429"/>
      <c r="D27" s="429"/>
      <c r="E27" s="499"/>
      <c r="F27" s="475">
        <f>'13'!F27-'12'!F27</f>
        <v>0</v>
      </c>
      <c r="G27" s="476"/>
      <c r="H27" s="477"/>
      <c r="I27" s="119"/>
      <c r="J27" s="379">
        <f>'13'!J27-'12'!J27</f>
        <v>0</v>
      </c>
      <c r="K27" s="380"/>
      <c r="L27" s="380"/>
      <c r="M27" s="381"/>
      <c r="N27" s="498"/>
      <c r="O27" s="496"/>
      <c r="P27" s="497"/>
      <c r="Q27" s="538">
        <f>'13'!Q27-'12'!Q27</f>
        <v>-10</v>
      </c>
      <c r="R27" s="539"/>
      <c r="S27" s="539"/>
      <c r="T27" s="540"/>
      <c r="V27" s="475">
        <f>'13'!V27-'12'!V27</f>
        <v>0</v>
      </c>
      <c r="W27" s="476"/>
      <c r="X27" s="477"/>
      <c r="Y27" s="375"/>
      <c r="Z27" s="401" t="s">
        <v>182</v>
      </c>
      <c r="AA27" s="389"/>
      <c r="AB27" s="390"/>
      <c r="AC27" s="408">
        <f>'13'!AC27-'12'!AC27+0.000001</f>
        <v>10.000000999999999</v>
      </c>
      <c r="AE27" s="77"/>
      <c r="AF27" s="77"/>
      <c r="AG27" s="77"/>
    </row>
    <row r="28" spans="1:38" ht="15" customHeight="1">
      <c r="A28" s="122" t="s">
        <v>181</v>
      </c>
      <c r="B28" s="429"/>
      <c r="C28" s="429"/>
      <c r="D28" s="429"/>
      <c r="E28" s="499"/>
      <c r="F28" s="376">
        <f>'13'!F28-'12'!F28</f>
        <v>0</v>
      </c>
      <c r="G28" s="377"/>
      <c r="H28" s="378"/>
      <c r="I28" s="119"/>
      <c r="J28" s="379">
        <f>'13'!J28-'12'!J28</f>
        <v>-10</v>
      </c>
      <c r="K28" s="380"/>
      <c r="L28" s="380"/>
      <c r="M28" s="381"/>
      <c r="N28" s="498"/>
      <c r="O28" s="496"/>
      <c r="P28" s="497"/>
      <c r="Q28" s="379">
        <f>'13'!Q28-'12'!Q28</f>
        <v>0</v>
      </c>
      <c r="R28" s="380"/>
      <c r="S28" s="380"/>
      <c r="T28" s="381"/>
      <c r="V28" s="475">
        <f>'13'!V28-'12'!V28</f>
        <v>-10</v>
      </c>
      <c r="W28" s="476"/>
      <c r="X28" s="477"/>
      <c r="Y28" s="375"/>
      <c r="Z28" s="388"/>
      <c r="AA28" s="389"/>
      <c r="AB28" s="390"/>
      <c r="AC28" s="409"/>
      <c r="AE28" s="77"/>
      <c r="AF28" s="77"/>
      <c r="AG28" s="77"/>
    </row>
    <row r="29" spans="1:38" ht="15" customHeight="1">
      <c r="A29" s="90" t="s">
        <v>24</v>
      </c>
      <c r="B29" s="429"/>
      <c r="C29" s="429"/>
      <c r="D29" s="429"/>
      <c r="E29" s="499"/>
      <c r="F29" s="445">
        <f>'13'!F29-'12'!F29</f>
        <v>0</v>
      </c>
      <c r="G29" s="446"/>
      <c r="H29" s="447"/>
      <c r="I29" s="119"/>
      <c r="J29" s="445">
        <f>'13'!J29-'12'!J29</f>
        <v>0</v>
      </c>
      <c r="K29" s="446"/>
      <c r="L29" s="446"/>
      <c r="M29" s="447"/>
      <c r="N29" s="498"/>
      <c r="O29" s="496"/>
      <c r="P29" s="497"/>
      <c r="Q29" s="445">
        <f>'13'!Q29-'12'!Q29</f>
        <v>0</v>
      </c>
      <c r="R29" s="446"/>
      <c r="S29" s="446"/>
      <c r="T29" s="447"/>
      <c r="V29" s="526">
        <f>'13'!V29-'12'!V29</f>
        <v>0</v>
      </c>
      <c r="W29" s="527"/>
      <c r="X29" s="528"/>
      <c r="Y29" s="375"/>
      <c r="Z29" s="391"/>
      <c r="AA29" s="392"/>
      <c r="AB29" s="393"/>
      <c r="AC29" s="410"/>
      <c r="AE29" s="77"/>
      <c r="AF29" s="77"/>
      <c r="AG29" s="77"/>
    </row>
    <row r="30" spans="1:38" ht="15" customHeight="1">
      <c r="A30" s="90" t="s">
        <v>56</v>
      </c>
      <c r="B30" s="429"/>
      <c r="C30" s="429"/>
      <c r="D30" s="429"/>
      <c r="E30" s="499"/>
      <c r="F30" s="445">
        <f>'13'!F30-'12'!F30</f>
        <v>0</v>
      </c>
      <c r="G30" s="446"/>
      <c r="H30" s="447"/>
      <c r="I30" s="119"/>
      <c r="J30" s="445">
        <f>'13'!J30-'12'!J30</f>
        <v>0</v>
      </c>
      <c r="K30" s="446"/>
      <c r="L30" s="446"/>
      <c r="M30" s="447"/>
      <c r="N30" s="498"/>
      <c r="O30" s="496"/>
      <c r="P30" s="497"/>
      <c r="Q30" s="445">
        <f>'13'!Q30-'12'!Q30</f>
        <v>0</v>
      </c>
      <c r="R30" s="446"/>
      <c r="S30" s="446"/>
      <c r="T30" s="447"/>
      <c r="V30" s="526">
        <f>'13'!V30-'12'!V30</f>
        <v>0</v>
      </c>
      <c r="W30" s="527"/>
      <c r="X30" s="528"/>
      <c r="Y30" s="375"/>
      <c r="Z30" s="470" t="s">
        <v>180</v>
      </c>
      <c r="AA30" s="471"/>
      <c r="AB30" s="471"/>
      <c r="AC30" s="114">
        <f>SUM(AC23:AC29)</f>
        <v>10.000001999999999</v>
      </c>
      <c r="AE30" s="77"/>
      <c r="AF30" s="77"/>
      <c r="AG30" s="77"/>
    </row>
    <row r="31" spans="1:38" ht="15" customHeight="1">
      <c r="A31" s="503" t="s">
        <v>351</v>
      </c>
      <c r="B31" s="454" t="s">
        <v>178</v>
      </c>
      <c r="C31" s="454"/>
      <c r="D31" s="454"/>
      <c r="E31" s="454"/>
      <c r="F31" s="454"/>
      <c r="G31" s="454"/>
      <c r="H31" s="454"/>
      <c r="I31" s="454"/>
      <c r="J31" s="454"/>
      <c r="K31" s="454"/>
      <c r="L31" s="454"/>
      <c r="M31" s="454"/>
      <c r="N31" s="454"/>
      <c r="O31" s="454"/>
      <c r="P31" s="454"/>
      <c r="Q31" s="454"/>
      <c r="R31" s="454"/>
      <c r="S31" s="454"/>
      <c r="T31" s="454"/>
      <c r="U31" s="454"/>
      <c r="V31" s="454"/>
      <c r="W31" s="454"/>
      <c r="X31" s="454"/>
      <c r="Y31" s="454"/>
      <c r="Z31" s="454"/>
      <c r="AA31" s="454"/>
      <c r="AB31" s="454"/>
      <c r="AC31" s="454"/>
      <c r="AK31" s="108"/>
      <c r="AL31" s="108"/>
    </row>
    <row r="32" spans="1:38" ht="15" customHeight="1">
      <c r="A32" s="504"/>
      <c r="B32" s="454"/>
      <c r="C32" s="454"/>
      <c r="D32" s="454"/>
      <c r="E32" s="454"/>
      <c r="F32" s="454"/>
      <c r="G32" s="454"/>
      <c r="H32" s="454"/>
      <c r="I32" s="454"/>
      <c r="J32" s="454"/>
      <c r="K32" s="454"/>
      <c r="L32" s="454"/>
      <c r="M32" s="454"/>
      <c r="N32" s="454"/>
      <c r="O32" s="454"/>
      <c r="P32" s="454"/>
      <c r="Q32" s="454"/>
      <c r="R32" s="454"/>
      <c r="S32" s="454"/>
      <c r="T32" s="454"/>
      <c r="U32" s="454"/>
      <c r="V32" s="454"/>
      <c r="W32" s="454"/>
      <c r="X32" s="454"/>
      <c r="Y32" s="454"/>
      <c r="Z32" s="454"/>
      <c r="AA32" s="454"/>
      <c r="AB32" s="454"/>
      <c r="AC32" s="454"/>
      <c r="AK32" s="108"/>
      <c r="AL32" s="108"/>
    </row>
    <row r="33" spans="1:38" ht="15" customHeight="1">
      <c r="A33" s="504"/>
      <c r="B33" s="500" t="s">
        <v>221</v>
      </c>
      <c r="C33" s="501"/>
      <c r="D33" s="501"/>
      <c r="E33" s="501"/>
      <c r="F33" s="502"/>
      <c r="G33" s="525" t="s">
        <v>222</v>
      </c>
      <c r="H33" s="525"/>
      <c r="I33" s="525"/>
      <c r="J33" s="525"/>
      <c r="K33" s="525"/>
      <c r="L33" s="525"/>
      <c r="M33" s="525"/>
      <c r="N33" s="525"/>
      <c r="O33" s="525"/>
      <c r="P33" s="525"/>
      <c r="Q33" s="525"/>
      <c r="R33" s="525"/>
      <c r="S33" s="525"/>
      <c r="T33" s="525"/>
      <c r="U33" s="525"/>
      <c r="V33" s="525"/>
      <c r="W33" s="525"/>
      <c r="X33" s="113"/>
      <c r="Y33" s="500" t="s">
        <v>221</v>
      </c>
      <c r="Z33" s="501"/>
      <c r="AA33" s="501"/>
      <c r="AB33" s="501"/>
      <c r="AC33" s="502"/>
      <c r="AK33" s="108"/>
      <c r="AL33" s="108"/>
    </row>
    <row r="34" spans="1:38" ht="15" customHeight="1">
      <c r="A34" s="504"/>
      <c r="B34" s="113"/>
      <c r="C34" s="113"/>
      <c r="D34" s="113"/>
      <c r="E34" s="113"/>
      <c r="F34" s="113"/>
      <c r="G34" s="525"/>
      <c r="H34" s="525"/>
      <c r="I34" s="525"/>
      <c r="J34" s="525"/>
      <c r="K34" s="525"/>
      <c r="L34" s="525"/>
      <c r="M34" s="525"/>
      <c r="N34" s="525"/>
      <c r="O34" s="525"/>
      <c r="P34" s="525"/>
      <c r="Q34" s="525"/>
      <c r="R34" s="525"/>
      <c r="S34" s="525"/>
      <c r="T34" s="525"/>
      <c r="U34" s="525"/>
      <c r="V34" s="525"/>
      <c r="W34" s="525"/>
      <c r="X34" s="113"/>
      <c r="Y34" s="113"/>
      <c r="Z34" s="113"/>
      <c r="AA34" s="113"/>
      <c r="AB34" s="113"/>
      <c r="AC34" s="113"/>
    </row>
    <row r="35" spans="1:38" ht="15" customHeight="1">
      <c r="A35" s="505" t="s">
        <v>220</v>
      </c>
      <c r="B35" s="144" t="s">
        <v>0</v>
      </c>
      <c r="C35" s="431" t="s">
        <v>175</v>
      </c>
      <c r="D35" s="432"/>
      <c r="E35" s="433"/>
      <c r="F35" s="144" t="s">
        <v>0</v>
      </c>
      <c r="G35" s="437" t="s">
        <v>174</v>
      </c>
      <c r="H35" s="438"/>
      <c r="I35" s="439"/>
      <c r="J35" s="145" t="s">
        <v>219</v>
      </c>
      <c r="K35" s="426" t="s">
        <v>173</v>
      </c>
      <c r="L35" s="427"/>
      <c r="M35" s="428"/>
      <c r="O35" s="394" t="s">
        <v>172</v>
      </c>
      <c r="P35" s="363"/>
      <c r="Q35" s="364"/>
      <c r="R35" s="144" t="s">
        <v>0</v>
      </c>
      <c r="S35" s="402" t="s">
        <v>171</v>
      </c>
      <c r="T35" s="403"/>
      <c r="U35" s="404"/>
      <c r="V35" s="144" t="s">
        <v>0</v>
      </c>
      <c r="W35" s="394" t="s">
        <v>170</v>
      </c>
      <c r="X35" s="363"/>
      <c r="Y35" s="364"/>
      <c r="Z35" s="144" t="s">
        <v>0</v>
      </c>
      <c r="AA35" s="394" t="s">
        <v>170</v>
      </c>
      <c r="AB35" s="363"/>
      <c r="AC35" s="364"/>
      <c r="AE35" s="362" t="s">
        <v>169</v>
      </c>
      <c r="AF35" s="363"/>
      <c r="AG35" s="364"/>
    </row>
    <row r="36" spans="1:38" ht="15" customHeight="1">
      <c r="A36" s="506"/>
      <c r="B36" s="144" t="s">
        <v>0</v>
      </c>
      <c r="C36" s="464" t="s">
        <v>168</v>
      </c>
      <c r="D36" s="465"/>
      <c r="E36" s="466"/>
      <c r="F36" s="144" t="s">
        <v>0</v>
      </c>
      <c r="G36" s="467" t="s">
        <v>165</v>
      </c>
      <c r="H36" s="468"/>
      <c r="I36" s="469"/>
      <c r="J36" s="145" t="s">
        <v>219</v>
      </c>
      <c r="K36" s="455" t="s">
        <v>167</v>
      </c>
      <c r="L36" s="456"/>
      <c r="M36" s="457"/>
      <c r="O36" s="382" t="s">
        <v>166</v>
      </c>
      <c r="P36" s="383"/>
      <c r="Q36" s="384"/>
      <c r="R36" s="144" t="s">
        <v>0</v>
      </c>
      <c r="S36" s="405" t="s">
        <v>165</v>
      </c>
      <c r="T36" s="406"/>
      <c r="U36" s="407"/>
      <c r="V36" s="144" t="s">
        <v>0</v>
      </c>
      <c r="W36" s="382" t="s">
        <v>164</v>
      </c>
      <c r="X36" s="383"/>
      <c r="Y36" s="384"/>
      <c r="Z36" s="144" t="s">
        <v>0</v>
      </c>
      <c r="AA36" s="382" t="s">
        <v>163</v>
      </c>
      <c r="AB36" s="383"/>
      <c r="AC36" s="384"/>
      <c r="AE36" s="397" t="s">
        <v>162</v>
      </c>
      <c r="AF36" s="383"/>
      <c r="AG36" s="384"/>
      <c r="AL36" s="108"/>
    </row>
    <row r="37" spans="1:38" ht="15" customHeight="1">
      <c r="A37" s="99" t="s">
        <v>161</v>
      </c>
      <c r="B37" s="144" t="s">
        <v>0</v>
      </c>
      <c r="C37" s="105">
        <f>'13'!C37-'12'!C37</f>
        <v>0</v>
      </c>
      <c r="D37" s="106" t="s">
        <v>0</v>
      </c>
      <c r="E37" s="105">
        <f>'13'!E37-'12'!E37</f>
        <v>0</v>
      </c>
      <c r="F37" s="144" t="s">
        <v>0</v>
      </c>
      <c r="G37" s="105">
        <f>'13'!G37-'12'!G37</f>
        <v>0</v>
      </c>
      <c r="H37" s="106" t="s">
        <v>0</v>
      </c>
      <c r="I37" s="105">
        <f>'13'!I37-'12'!I37</f>
        <v>0</v>
      </c>
      <c r="J37" s="145" t="s">
        <v>219</v>
      </c>
      <c r="K37" s="105">
        <f>'13'!K37-'12'!K37</f>
        <v>0</v>
      </c>
      <c r="L37" s="106" t="s">
        <v>0</v>
      </c>
      <c r="M37" s="105">
        <f>'13'!M37-'12'!M37</f>
        <v>0</v>
      </c>
      <c r="O37" s="105">
        <f>'13'!O37-'12'!O37</f>
        <v>0</v>
      </c>
      <c r="P37" s="106" t="s">
        <v>0</v>
      </c>
      <c r="Q37" s="105">
        <f>'13'!Q37-'12'!Q37</f>
        <v>0</v>
      </c>
      <c r="R37" s="144" t="s">
        <v>0</v>
      </c>
      <c r="S37" s="105">
        <f>'13'!S37-'12'!S37</f>
        <v>0</v>
      </c>
      <c r="T37" s="106" t="s">
        <v>0</v>
      </c>
      <c r="U37" s="105">
        <f>'13'!U37-'12'!U37</f>
        <v>0</v>
      </c>
      <c r="V37" s="144" t="s">
        <v>0</v>
      </c>
      <c r="W37" s="105">
        <f>'13'!W37-'12'!W37</f>
        <v>0</v>
      </c>
      <c r="X37" s="106" t="s">
        <v>0</v>
      </c>
      <c r="Y37" s="105">
        <f>'13'!Y37-'12'!Y37</f>
        <v>0</v>
      </c>
      <c r="Z37" s="144" t="s">
        <v>0</v>
      </c>
      <c r="AA37" s="105">
        <f>'13'!AA37-'12'!AA37</f>
        <v>0</v>
      </c>
      <c r="AB37" s="106" t="s">
        <v>0</v>
      </c>
      <c r="AC37" s="105">
        <f>'13'!AC37-'12'!AC37</f>
        <v>0</v>
      </c>
      <c r="AE37" s="105">
        <f>'13'!AE37-'12'!AE37</f>
        <v>0</v>
      </c>
      <c r="AF37" s="106" t="s">
        <v>0</v>
      </c>
      <c r="AG37" s="105">
        <f>'13'!AG37-'12'!AG37</f>
        <v>0</v>
      </c>
      <c r="AI37" s="105">
        <f>'13'!AI37-'12'!AI37</f>
        <v>0</v>
      </c>
    </row>
    <row r="38" spans="1:38" ht="15" customHeight="1">
      <c r="A38" s="168" t="s">
        <v>255</v>
      </c>
      <c r="B38" s="144" t="s">
        <v>45</v>
      </c>
      <c r="C38" s="99">
        <f>'13'!C38-'12'!C38</f>
        <v>0</v>
      </c>
      <c r="D38" s="79" t="s">
        <v>0</v>
      </c>
      <c r="E38" s="99">
        <f>'13'!E38-'12'!E38</f>
        <v>0</v>
      </c>
      <c r="F38" s="144" t="s">
        <v>45</v>
      </c>
      <c r="G38" s="99">
        <f>'13'!G38-'12'!G38</f>
        <v>0</v>
      </c>
      <c r="H38" s="79" t="s">
        <v>0</v>
      </c>
      <c r="I38" s="99">
        <f>'13'!I38-'12'!I38</f>
        <v>0</v>
      </c>
      <c r="J38" s="145" t="s">
        <v>219</v>
      </c>
      <c r="K38" s="99">
        <f>'13'!K38-'12'!K38</f>
        <v>0</v>
      </c>
      <c r="L38" s="79" t="s">
        <v>0</v>
      </c>
      <c r="M38" s="99">
        <f>'13'!M38-'12'!M38</f>
        <v>0</v>
      </c>
      <c r="O38" s="99">
        <f>'13'!O38-'12'!O38</f>
        <v>0</v>
      </c>
      <c r="P38" s="79" t="s">
        <v>0</v>
      </c>
      <c r="Q38" s="99">
        <f>'13'!Q38-'12'!Q38</f>
        <v>0</v>
      </c>
      <c r="R38" s="144" t="s">
        <v>45</v>
      </c>
      <c r="S38" s="99">
        <f>'13'!S38-'12'!S38</f>
        <v>0</v>
      </c>
      <c r="T38" s="79" t="s">
        <v>0</v>
      </c>
      <c r="U38" s="99">
        <f>'13'!U38-'12'!U38</f>
        <v>0</v>
      </c>
      <c r="V38" s="144" t="s">
        <v>45</v>
      </c>
      <c r="W38" s="99">
        <f>'13'!W38-'12'!W38</f>
        <v>0</v>
      </c>
      <c r="X38" s="79" t="s">
        <v>0</v>
      </c>
      <c r="Y38" s="99">
        <f>'13'!Y38-'12'!Y38</f>
        <v>0</v>
      </c>
      <c r="Z38" s="144" t="s">
        <v>45</v>
      </c>
      <c r="AA38" s="99">
        <f>'13'!AA38-'12'!AA38</f>
        <v>0</v>
      </c>
      <c r="AB38" s="79" t="s">
        <v>0</v>
      </c>
      <c r="AC38" s="99">
        <f>'13'!AC38-'12'!AC38</f>
        <v>0</v>
      </c>
      <c r="AE38" s="99">
        <f>'13'!AE38-'12'!AE38</f>
        <v>0</v>
      </c>
      <c r="AF38" s="79" t="s">
        <v>0</v>
      </c>
      <c r="AG38" s="99">
        <f>'13'!AG38-'12'!AG38</f>
        <v>0</v>
      </c>
      <c r="AI38" s="99">
        <f>'13'!AI38-'12'!AI38</f>
        <v>0</v>
      </c>
    </row>
    <row r="39" spans="1:38" ht="15" customHeight="1">
      <c r="A39" s="104" t="s">
        <v>160</v>
      </c>
      <c r="B39" s="144" t="s">
        <v>201</v>
      </c>
      <c r="C39" s="90">
        <f>'13'!C39-'12'!C39</f>
        <v>0</v>
      </c>
      <c r="D39" s="79" t="s">
        <v>0</v>
      </c>
      <c r="E39" s="90">
        <f>'13'!E39-'12'!E39</f>
        <v>0</v>
      </c>
      <c r="F39" s="144" t="s">
        <v>201</v>
      </c>
      <c r="G39" s="90">
        <f>'13'!G39-'12'!G39</f>
        <v>10</v>
      </c>
      <c r="H39" s="79" t="s">
        <v>0</v>
      </c>
      <c r="I39" s="90">
        <f>'13'!I39-'12'!I39</f>
        <v>0</v>
      </c>
      <c r="J39" s="145" t="s">
        <v>219</v>
      </c>
      <c r="K39" s="90">
        <f>'13'!K39-'12'!K39</f>
        <v>0</v>
      </c>
      <c r="L39" s="79" t="s">
        <v>0</v>
      </c>
      <c r="M39" s="90">
        <f>'13'!M39-'12'!M39</f>
        <v>0</v>
      </c>
      <c r="O39" s="90">
        <f>'13'!O39-'12'!O39</f>
        <v>0</v>
      </c>
      <c r="P39" s="79" t="s">
        <v>0</v>
      </c>
      <c r="Q39" s="90">
        <f>'13'!Q39-'12'!Q39</f>
        <v>0</v>
      </c>
      <c r="R39" s="144" t="s">
        <v>201</v>
      </c>
      <c r="S39" s="90">
        <f>'13'!S39-'12'!S39</f>
        <v>-5</v>
      </c>
      <c r="T39" s="79" t="s">
        <v>0</v>
      </c>
      <c r="U39" s="90">
        <f>'13'!U39-'12'!U39</f>
        <v>-5</v>
      </c>
      <c r="V39" s="144" t="s">
        <v>201</v>
      </c>
      <c r="W39" s="90">
        <f>'13'!W39-'12'!W39</f>
        <v>0</v>
      </c>
      <c r="X39" s="79" t="s">
        <v>0</v>
      </c>
      <c r="Y39" s="90">
        <f>'13'!Y39-'12'!Y39</f>
        <v>0</v>
      </c>
      <c r="Z39" s="144" t="s">
        <v>201</v>
      </c>
      <c r="AA39" s="90">
        <f>'13'!AA39-'12'!AA39</f>
        <v>0</v>
      </c>
      <c r="AB39" s="79" t="s">
        <v>0</v>
      </c>
      <c r="AC39" s="90">
        <f>'13'!AC39-'12'!AC39</f>
        <v>0</v>
      </c>
      <c r="AE39" s="90">
        <f>'13'!AE39-'12'!AE39</f>
        <v>5</v>
      </c>
      <c r="AF39" s="79" t="s">
        <v>0</v>
      </c>
      <c r="AG39" s="90">
        <f>'13'!AG39-'12'!AG39</f>
        <v>-5</v>
      </c>
      <c r="AI39" s="90">
        <f>'13'!AI39-'12'!AI39</f>
        <v>0</v>
      </c>
    </row>
    <row r="40" spans="1:38" ht="15" customHeight="1">
      <c r="A40" s="99" t="s">
        <v>159</v>
      </c>
      <c r="B40" s="144" t="s">
        <v>47</v>
      </c>
      <c r="C40" s="99">
        <f>'13'!C40-'12'!C40</f>
        <v>0</v>
      </c>
      <c r="D40" s="79" t="s">
        <v>0</v>
      </c>
      <c r="E40" s="99">
        <f>'13'!E40-'12'!E40</f>
        <v>0</v>
      </c>
      <c r="F40" s="144" t="s">
        <v>47</v>
      </c>
      <c r="G40" s="99">
        <f>'13'!G40-'12'!G40</f>
        <v>0</v>
      </c>
      <c r="H40" s="79" t="s">
        <v>0</v>
      </c>
      <c r="I40" s="99">
        <f>'13'!I40-'12'!I40</f>
        <v>0</v>
      </c>
      <c r="J40" s="145" t="s">
        <v>219</v>
      </c>
      <c r="K40" s="99">
        <f>'13'!K40-'12'!K40</f>
        <v>0</v>
      </c>
      <c r="L40" s="79" t="s">
        <v>0</v>
      </c>
      <c r="M40" s="99">
        <f>'13'!M40-'12'!M40</f>
        <v>0</v>
      </c>
      <c r="O40" s="99">
        <f>'13'!O40-'12'!O40</f>
        <v>0</v>
      </c>
      <c r="P40" s="79" t="s">
        <v>0</v>
      </c>
      <c r="Q40" s="99">
        <f>'13'!Q40-'12'!Q40</f>
        <v>0</v>
      </c>
      <c r="R40" s="144" t="s">
        <v>47</v>
      </c>
      <c r="S40" s="99">
        <f>'13'!S40-'12'!S40</f>
        <v>0</v>
      </c>
      <c r="T40" s="79" t="s">
        <v>0</v>
      </c>
      <c r="U40" s="99">
        <f>'13'!U40-'12'!U40</f>
        <v>0</v>
      </c>
      <c r="V40" s="144" t="s">
        <v>47</v>
      </c>
      <c r="W40" s="99">
        <f>'13'!W40-'12'!W40</f>
        <v>0</v>
      </c>
      <c r="X40" s="79" t="s">
        <v>0</v>
      </c>
      <c r="Y40" s="99">
        <f>'13'!Y40-'12'!Y40</f>
        <v>0</v>
      </c>
      <c r="Z40" s="144" t="s">
        <v>47</v>
      </c>
      <c r="AA40" s="99">
        <f>'13'!AA40-'12'!AA40</f>
        <v>0</v>
      </c>
      <c r="AB40" s="79" t="s">
        <v>0</v>
      </c>
      <c r="AC40" s="99">
        <f>'13'!AC40-'12'!AC40</f>
        <v>0</v>
      </c>
      <c r="AE40" s="99">
        <f>'13'!AE40-'12'!AE40</f>
        <v>0</v>
      </c>
      <c r="AF40" s="79" t="s">
        <v>0</v>
      </c>
      <c r="AG40" s="99">
        <f>'13'!AG40-'12'!AG40</f>
        <v>0</v>
      </c>
      <c r="AI40" s="99">
        <f>'13'!AI40-'12'!AI40</f>
        <v>0</v>
      </c>
    </row>
    <row r="41" spans="1:38" ht="15" customHeight="1">
      <c r="A41" s="159" t="s">
        <v>157</v>
      </c>
      <c r="B41" s="144" t="s">
        <v>47</v>
      </c>
      <c r="C41" s="99">
        <f>'13'!C41-'12'!C41</f>
        <v>0</v>
      </c>
      <c r="D41" s="79" t="s">
        <v>0</v>
      </c>
      <c r="E41" s="99">
        <f>'13'!E41-'12'!E41</f>
        <v>10</v>
      </c>
      <c r="F41" s="144" t="s">
        <v>47</v>
      </c>
      <c r="G41" s="99">
        <f>'13'!G41-'12'!G41</f>
        <v>-20</v>
      </c>
      <c r="H41" s="79" t="s">
        <v>0</v>
      </c>
      <c r="I41" s="99">
        <f>'13'!I41-'12'!I41</f>
        <v>0</v>
      </c>
      <c r="J41" s="202" t="s">
        <v>213</v>
      </c>
      <c r="K41" s="100">
        <f>'13'!K41-'12'!K41</f>
        <v>5</v>
      </c>
      <c r="L41" s="79" t="s">
        <v>0</v>
      </c>
      <c r="M41" s="100">
        <f>'13'!M41-'12'!M41</f>
        <v>5</v>
      </c>
      <c r="N41" s="199" t="s">
        <v>155</v>
      </c>
      <c r="O41" s="99">
        <f>'13'!O41-'12'!O41</f>
        <v>0</v>
      </c>
      <c r="P41" s="79" t="s">
        <v>0</v>
      </c>
      <c r="Q41" s="99">
        <f>'13'!Q41-'12'!Q41</f>
        <v>0</v>
      </c>
      <c r="R41" s="144" t="s">
        <v>47</v>
      </c>
      <c r="S41" s="99">
        <f>'13'!S41-'12'!S41</f>
        <v>0</v>
      </c>
      <c r="T41" s="79" t="s">
        <v>0</v>
      </c>
      <c r="U41" s="99">
        <f>'13'!U41-'12'!U41</f>
        <v>0</v>
      </c>
      <c r="V41" s="144" t="s">
        <v>47</v>
      </c>
      <c r="W41" s="99">
        <f>'13'!W41-'12'!W41</f>
        <v>0</v>
      </c>
      <c r="X41" s="79" t="s">
        <v>0</v>
      </c>
      <c r="Y41" s="99">
        <f>'13'!Y41-'12'!Y41</f>
        <v>0</v>
      </c>
      <c r="Z41" s="144" t="s">
        <v>47</v>
      </c>
      <c r="AA41" s="99">
        <f>'13'!AA41-'12'!AA41</f>
        <v>0</v>
      </c>
      <c r="AB41" s="79" t="s">
        <v>0</v>
      </c>
      <c r="AC41" s="99">
        <f>'13'!AC41-'12'!AC41</f>
        <v>0</v>
      </c>
      <c r="AE41" s="99">
        <f>'13'!AE41-'12'!AE41</f>
        <v>-15</v>
      </c>
      <c r="AF41" s="79" t="s">
        <v>0</v>
      </c>
      <c r="AG41" s="99">
        <f>'13'!AG41-'12'!AG41</f>
        <v>15</v>
      </c>
      <c r="AI41" s="99">
        <f>'13'!AI41-'12'!AI41</f>
        <v>0</v>
      </c>
    </row>
    <row r="42" spans="1:38" ht="15" customHeight="1">
      <c r="A42" s="155" t="s">
        <v>262</v>
      </c>
      <c r="B42" s="144" t="s">
        <v>0</v>
      </c>
      <c r="C42" s="90">
        <f>'13'!C42-'12'!C42</f>
        <v>0</v>
      </c>
      <c r="D42" s="79" t="s">
        <v>0</v>
      </c>
      <c r="E42" s="90">
        <f>'13'!E42-'12'!E42</f>
        <v>0</v>
      </c>
      <c r="F42" s="144" t="s">
        <v>0</v>
      </c>
      <c r="G42" s="90">
        <f>'13'!G42-'12'!G42</f>
        <v>0</v>
      </c>
      <c r="H42" s="79" t="s">
        <v>0</v>
      </c>
      <c r="I42" s="90">
        <f>'13'!I42-'12'!I42</f>
        <v>0</v>
      </c>
      <c r="J42" s="141" t="s">
        <v>212</v>
      </c>
      <c r="K42" s="90">
        <f>'13'!K42-'12'!K42</f>
        <v>0</v>
      </c>
      <c r="L42" s="79" t="s">
        <v>0</v>
      </c>
      <c r="M42" s="90">
        <f>'13'!M42-'12'!M42</f>
        <v>0</v>
      </c>
      <c r="N42" s="95" t="s">
        <v>286</v>
      </c>
      <c r="O42" s="90">
        <f>'13'!O42-'12'!O42</f>
        <v>0</v>
      </c>
      <c r="P42" s="79" t="s">
        <v>0</v>
      </c>
      <c r="Q42" s="90">
        <f>'13'!Q42-'12'!Q42</f>
        <v>0</v>
      </c>
      <c r="R42" s="144" t="s">
        <v>0</v>
      </c>
      <c r="S42" s="90">
        <f>'13'!S42-'12'!S42</f>
        <v>0</v>
      </c>
      <c r="T42" s="79" t="s">
        <v>0</v>
      </c>
      <c r="U42" s="157" t="s">
        <v>153</v>
      </c>
      <c r="V42" s="144" t="s">
        <v>0</v>
      </c>
      <c r="W42" s="90">
        <f>'13'!W42-'12'!W42</f>
        <v>0</v>
      </c>
      <c r="X42" s="79" t="s">
        <v>0</v>
      </c>
      <c r="Y42" s="90">
        <f>'13'!Y42-'12'!Y42</f>
        <v>0</v>
      </c>
      <c r="Z42" s="144" t="s">
        <v>0</v>
      </c>
      <c r="AA42" s="90">
        <f>'13'!AA42-'12'!AA42</f>
        <v>0</v>
      </c>
      <c r="AB42" s="79" t="s">
        <v>0</v>
      </c>
      <c r="AC42" s="90">
        <f>'13'!AC42-'12'!AC42</f>
        <v>0</v>
      </c>
      <c r="AE42" s="90">
        <f>'13'!AE42-'12'!AE42</f>
        <v>0</v>
      </c>
      <c r="AF42" s="79" t="s">
        <v>0</v>
      </c>
      <c r="AG42" s="90">
        <f>'13'!AG42-'12'!AG42</f>
        <v>0</v>
      </c>
      <c r="AI42" s="90">
        <f>'13'!AI42-'12'!AI42</f>
        <v>0</v>
      </c>
    </row>
    <row r="43" spans="1:38" ht="15" customHeight="1">
      <c r="A43" s="99" t="s">
        <v>150</v>
      </c>
      <c r="B43" s="208" t="s">
        <v>203</v>
      </c>
      <c r="C43" s="99">
        <f>'13'!C43-'12'!C43</f>
        <v>0</v>
      </c>
      <c r="D43" s="79" t="s">
        <v>0</v>
      </c>
      <c r="E43" s="99">
        <f>'13'!E43-'12'!E43</f>
        <v>0</v>
      </c>
      <c r="F43" s="208" t="s">
        <v>203</v>
      </c>
      <c r="G43" s="99">
        <f>'13'!G43-'12'!G43</f>
        <v>0</v>
      </c>
      <c r="H43" s="79" t="s">
        <v>0</v>
      </c>
      <c r="I43" s="99">
        <f>'13'!I43-'12'!I43</f>
        <v>0</v>
      </c>
      <c r="J43" s="141" t="s">
        <v>204</v>
      </c>
      <c r="K43" s="99">
        <f>'13'!K43-'12'!K43</f>
        <v>0</v>
      </c>
      <c r="L43" s="79" t="s">
        <v>0</v>
      </c>
      <c r="M43" s="99">
        <f>'13'!M43-'12'!M43</f>
        <v>0</v>
      </c>
      <c r="N43" s="95" t="s">
        <v>86</v>
      </c>
      <c r="O43" s="99">
        <f>'13'!O43-'12'!O43</f>
        <v>0</v>
      </c>
      <c r="P43" s="79" t="s">
        <v>0</v>
      </c>
      <c r="Q43" s="99">
        <f>'13'!Q43-'12'!Q43</f>
        <v>0</v>
      </c>
      <c r="R43" s="208" t="s">
        <v>203</v>
      </c>
      <c r="S43" s="99">
        <f>'13'!S43-'12'!S43</f>
        <v>0</v>
      </c>
      <c r="T43" s="79" t="s">
        <v>0</v>
      </c>
      <c r="U43" s="99">
        <f>'13'!U43-'12'!U43</f>
        <v>0</v>
      </c>
      <c r="V43" s="208" t="s">
        <v>203</v>
      </c>
      <c r="W43" s="99">
        <f>'13'!W43-'12'!W43</f>
        <v>0</v>
      </c>
      <c r="X43" s="79" t="s">
        <v>0</v>
      </c>
      <c r="Y43" s="99">
        <f>'13'!Y43-'12'!Y43</f>
        <v>0</v>
      </c>
      <c r="Z43" s="208" t="s">
        <v>203</v>
      </c>
      <c r="AA43" s="99">
        <f>'13'!AA43-'12'!AA43</f>
        <v>0</v>
      </c>
      <c r="AB43" s="79" t="s">
        <v>0</v>
      </c>
      <c r="AC43" s="99">
        <f>'13'!AC43-'12'!AC43</f>
        <v>0</v>
      </c>
      <c r="AE43" s="99">
        <f>'13'!AE43-'12'!AE43</f>
        <v>0</v>
      </c>
      <c r="AF43" s="79" t="s">
        <v>0</v>
      </c>
      <c r="AG43" s="99">
        <f>'13'!AG43-'12'!AG43</f>
        <v>0</v>
      </c>
      <c r="AI43" s="99">
        <f>'13'!AI43-'12'!AI43</f>
        <v>0</v>
      </c>
    </row>
    <row r="44" spans="1:38" ht="15" customHeight="1">
      <c r="A44" s="99" t="s">
        <v>150</v>
      </c>
      <c r="B44" s="208" t="s">
        <v>86</v>
      </c>
      <c r="C44" s="99">
        <f>'13'!C44-'12'!C44</f>
        <v>0</v>
      </c>
      <c r="D44" s="79" t="s">
        <v>0</v>
      </c>
      <c r="E44" s="99">
        <f>'13'!E44-'12'!E44</f>
        <v>0</v>
      </c>
      <c r="F44" s="208" t="s">
        <v>86</v>
      </c>
      <c r="G44" s="99">
        <f>'13'!G44-'12'!G44</f>
        <v>0</v>
      </c>
      <c r="H44" s="79" t="s">
        <v>0</v>
      </c>
      <c r="I44" s="99">
        <f>'13'!I44-'12'!I44</f>
        <v>10</v>
      </c>
      <c r="J44" s="141" t="s">
        <v>44</v>
      </c>
      <c r="K44" s="99">
        <f>'13'!K44-'12'!K44</f>
        <v>0</v>
      </c>
      <c r="L44" s="79" t="s">
        <v>0</v>
      </c>
      <c r="M44" s="99">
        <f>'13'!M44-'12'!M44</f>
        <v>0</v>
      </c>
      <c r="N44" s="95" t="s">
        <v>151</v>
      </c>
      <c r="O44" s="99">
        <f>'13'!O44-'12'!O44</f>
        <v>0</v>
      </c>
      <c r="P44" s="79" t="s">
        <v>0</v>
      </c>
      <c r="Q44" s="99">
        <f>'13'!Q44-'12'!Q44</f>
        <v>0</v>
      </c>
      <c r="R44" s="208" t="s">
        <v>86</v>
      </c>
      <c r="S44" s="99">
        <f>'13'!S44-'12'!S44</f>
        <v>0</v>
      </c>
      <c r="T44" s="79" t="s">
        <v>0</v>
      </c>
      <c r="U44" s="99">
        <f>'13'!U44-'12'!U44</f>
        <v>0</v>
      </c>
      <c r="V44" s="208" t="s">
        <v>86</v>
      </c>
      <c r="W44" s="99">
        <f>'13'!W44-'12'!W44</f>
        <v>-10</v>
      </c>
      <c r="X44" s="79" t="s">
        <v>0</v>
      </c>
      <c r="Y44" s="99">
        <f>'13'!Y44-'12'!Y44</f>
        <v>0</v>
      </c>
      <c r="Z44" s="208" t="s">
        <v>86</v>
      </c>
      <c r="AA44" s="99">
        <f>'13'!AA44-'12'!AA44</f>
        <v>0</v>
      </c>
      <c r="AB44" s="79" t="s">
        <v>0</v>
      </c>
      <c r="AC44" s="99">
        <f>'13'!AC44-'12'!AC44</f>
        <v>0</v>
      </c>
      <c r="AE44" s="99">
        <f>'13'!AE44-'12'!AE44</f>
        <v>-10</v>
      </c>
      <c r="AF44" s="79" t="s">
        <v>0</v>
      </c>
      <c r="AG44" s="99">
        <f>'13'!AG44-'12'!AG44</f>
        <v>10</v>
      </c>
      <c r="AI44" s="99">
        <f>'13'!AI44-'12'!AI44</f>
        <v>0</v>
      </c>
    </row>
    <row r="45" spans="1:38" ht="15" customHeight="1">
      <c r="A45" s="99" t="s">
        <v>150</v>
      </c>
      <c r="B45" s="208" t="s">
        <v>48</v>
      </c>
      <c r="C45" s="99">
        <f>'13'!C45-'12'!C45</f>
        <v>0</v>
      </c>
      <c r="D45" s="79" t="s">
        <v>0</v>
      </c>
      <c r="E45" s="99">
        <f>'13'!E45-'12'!E45</f>
        <v>0</v>
      </c>
      <c r="F45" s="208" t="s">
        <v>48</v>
      </c>
      <c r="G45" s="99">
        <f>'13'!G45-'12'!G45</f>
        <v>0</v>
      </c>
      <c r="H45" s="79" t="s">
        <v>0</v>
      </c>
      <c r="I45" s="99">
        <f>'13'!I45-'12'!I45</f>
        <v>0</v>
      </c>
      <c r="J45" s="141" t="s">
        <v>46</v>
      </c>
      <c r="K45" s="99">
        <f>'13'!K45-'12'!K45</f>
        <v>-5</v>
      </c>
      <c r="L45" s="79" t="s">
        <v>0</v>
      </c>
      <c r="M45" s="99">
        <f>'13'!M45-'12'!M45</f>
        <v>-5</v>
      </c>
      <c r="N45" s="95" t="s">
        <v>46</v>
      </c>
      <c r="O45" s="99">
        <f>'13'!O45-'12'!O45</f>
        <v>0</v>
      </c>
      <c r="P45" s="79" t="s">
        <v>0</v>
      </c>
      <c r="Q45" s="99">
        <f>'13'!Q45-'12'!Q45</f>
        <v>0</v>
      </c>
      <c r="R45" s="208" t="s">
        <v>48</v>
      </c>
      <c r="S45" s="99">
        <f>'13'!S45-'12'!S45</f>
        <v>0</v>
      </c>
      <c r="T45" s="79" t="s">
        <v>0</v>
      </c>
      <c r="U45" s="99">
        <f>'13'!U45-'12'!U45</f>
        <v>0</v>
      </c>
      <c r="V45" s="208" t="s">
        <v>48</v>
      </c>
      <c r="W45" s="99">
        <f>'13'!W45-'12'!W45</f>
        <v>10</v>
      </c>
      <c r="X45" s="79" t="s">
        <v>0</v>
      </c>
      <c r="Y45" s="99">
        <f>'13'!Y45-'12'!Y45</f>
        <v>0</v>
      </c>
      <c r="Z45" s="208" t="s">
        <v>48</v>
      </c>
      <c r="AA45" s="99">
        <f>'13'!AA45-'12'!AA45</f>
        <v>0</v>
      </c>
      <c r="AB45" s="79" t="s">
        <v>0</v>
      </c>
      <c r="AC45" s="99">
        <f>'13'!AC45-'12'!AC45</f>
        <v>0</v>
      </c>
      <c r="AE45" s="99">
        <f>'13'!AE45-'12'!AE45</f>
        <v>5</v>
      </c>
      <c r="AF45" s="79" t="s">
        <v>0</v>
      </c>
      <c r="AG45" s="99">
        <f>'13'!AG45-'12'!AG45</f>
        <v>-5</v>
      </c>
      <c r="AI45" s="99">
        <f>'13'!AI45-'12'!AI45</f>
        <v>0</v>
      </c>
    </row>
    <row r="46" spans="1:38" ht="15" customHeight="1">
      <c r="A46" s="90" t="s">
        <v>149</v>
      </c>
      <c r="B46" s="208" t="s">
        <v>46</v>
      </c>
      <c r="C46" s="90">
        <f>'13'!C46-'12'!C46</f>
        <v>0</v>
      </c>
      <c r="D46" s="79" t="s">
        <v>0</v>
      </c>
      <c r="E46" s="90">
        <f>'13'!E46-'12'!E46</f>
        <v>0</v>
      </c>
      <c r="F46" s="208" t="s">
        <v>46</v>
      </c>
      <c r="G46" s="90">
        <f>'13'!G46-'12'!G46</f>
        <v>0</v>
      </c>
      <c r="H46" s="79" t="s">
        <v>0</v>
      </c>
      <c r="I46" s="90">
        <f>'13'!I46-'12'!I46</f>
        <v>0</v>
      </c>
      <c r="J46" s="141" t="s">
        <v>211</v>
      </c>
      <c r="K46" s="90">
        <f>'13'!K46-'12'!K46</f>
        <v>0</v>
      </c>
      <c r="L46" s="79" t="s">
        <v>0</v>
      </c>
      <c r="M46" s="90">
        <f>'13'!M46-'12'!M46</f>
        <v>0</v>
      </c>
      <c r="N46" s="97" t="s">
        <v>148</v>
      </c>
      <c r="O46" s="90">
        <f>'13'!O46-'12'!O46</f>
        <v>0</v>
      </c>
      <c r="P46" s="79" t="s">
        <v>0</v>
      </c>
      <c r="Q46" s="90">
        <f>'13'!Q46-'12'!Q46</f>
        <v>0</v>
      </c>
      <c r="R46" s="208" t="s">
        <v>46</v>
      </c>
      <c r="S46" s="90">
        <f>'13'!S46-'12'!S46</f>
        <v>0</v>
      </c>
      <c r="T46" s="79" t="s">
        <v>0</v>
      </c>
      <c r="U46" s="90">
        <f>'13'!U46-'12'!U46</f>
        <v>0</v>
      </c>
      <c r="V46" s="208" t="s">
        <v>46</v>
      </c>
      <c r="W46" s="90">
        <f>'13'!W46-'12'!W46</f>
        <v>0</v>
      </c>
      <c r="X46" s="79" t="s">
        <v>0</v>
      </c>
      <c r="Y46" s="90">
        <f>'13'!Y46-'12'!Y46</f>
        <v>0</v>
      </c>
      <c r="Z46" s="208" t="s">
        <v>46</v>
      </c>
      <c r="AA46" s="90">
        <f>'13'!AA46-'12'!AA46</f>
        <v>0</v>
      </c>
      <c r="AB46" s="79" t="s">
        <v>0</v>
      </c>
      <c r="AC46" s="90">
        <f>'13'!AC46-'12'!AC46</f>
        <v>0</v>
      </c>
      <c r="AE46" s="90">
        <f>'13'!AE46-'12'!AE46</f>
        <v>0</v>
      </c>
      <c r="AF46" s="79" t="s">
        <v>0</v>
      </c>
      <c r="AG46" s="90">
        <f>'13'!AG46-'12'!AG46</f>
        <v>0</v>
      </c>
      <c r="AI46" s="90">
        <f>'13'!AI46-'12'!AI46</f>
        <v>0</v>
      </c>
    </row>
    <row r="47" spans="1:38" ht="15" customHeight="1">
      <c r="A47" s="91" t="s">
        <v>147</v>
      </c>
      <c r="B47" s="144" t="s">
        <v>0</v>
      </c>
      <c r="C47" s="91">
        <f>'13'!C47-'12'!C47</f>
        <v>0</v>
      </c>
      <c r="D47" s="79" t="s">
        <v>0</v>
      </c>
      <c r="E47" s="91">
        <f>'13'!E47-'12'!E47</f>
        <v>10</v>
      </c>
      <c r="F47" s="144" t="s">
        <v>0</v>
      </c>
      <c r="G47" s="91">
        <f>'13'!G47-'12'!G47</f>
        <v>-10</v>
      </c>
      <c r="H47" s="79" t="s">
        <v>0</v>
      </c>
      <c r="I47" s="91">
        <f>'13'!I47-'12'!I47</f>
        <v>10</v>
      </c>
      <c r="J47" s="141" t="s">
        <v>211</v>
      </c>
      <c r="K47" s="91">
        <f>'13'!K47-'12'!K47</f>
        <v>0</v>
      </c>
      <c r="L47" s="79" t="s">
        <v>0</v>
      </c>
      <c r="M47" s="91">
        <f>'13'!M47-'12'!M47</f>
        <v>0</v>
      </c>
      <c r="N47" s="95" t="s">
        <v>44</v>
      </c>
      <c r="O47" s="91">
        <f>'13'!O47-'12'!O47</f>
        <v>0</v>
      </c>
      <c r="P47" s="79" t="s">
        <v>0</v>
      </c>
      <c r="Q47" s="91">
        <f>'13'!Q47-'12'!Q47</f>
        <v>0</v>
      </c>
      <c r="R47" s="144" t="s">
        <v>0</v>
      </c>
      <c r="S47" s="91">
        <f>'13'!S47-'12'!S47</f>
        <v>-5</v>
      </c>
      <c r="T47" s="79" t="s">
        <v>0</v>
      </c>
      <c r="U47" s="91">
        <f>'13'!U47-'12'!U47</f>
        <v>-5</v>
      </c>
      <c r="V47" s="144" t="s">
        <v>0</v>
      </c>
      <c r="W47" s="91">
        <f>'13'!W47-'12'!W47</f>
        <v>0</v>
      </c>
      <c r="X47" s="79" t="s">
        <v>0</v>
      </c>
      <c r="Y47" s="91">
        <f>'13'!Y47-'12'!Y47</f>
        <v>0</v>
      </c>
      <c r="Z47" s="144" t="s">
        <v>0</v>
      </c>
      <c r="AA47" s="91">
        <f>'13'!AA47-'12'!AA47</f>
        <v>0</v>
      </c>
      <c r="AB47" s="79" t="s">
        <v>0</v>
      </c>
      <c r="AC47" s="91">
        <f>'13'!AC47-'12'!AC47</f>
        <v>0</v>
      </c>
      <c r="AE47" s="91">
        <f>'13'!AE47-'12'!AE47</f>
        <v>-15</v>
      </c>
      <c r="AF47" s="79" t="s">
        <v>0</v>
      </c>
      <c r="AG47" s="91">
        <f>'13'!AG47-'12'!AG47</f>
        <v>15</v>
      </c>
      <c r="AI47" s="91">
        <f>'13'!AI47-'12'!AI47</f>
        <v>0</v>
      </c>
    </row>
    <row r="48" spans="1:38" ht="15" customHeight="1">
      <c r="A48" s="91" t="s">
        <v>56</v>
      </c>
      <c r="B48" s="144" t="s">
        <v>0</v>
      </c>
      <c r="C48" s="91">
        <f>'13'!C48-'12'!C48</f>
        <v>10</v>
      </c>
      <c r="D48" s="92" t="s">
        <v>0</v>
      </c>
      <c r="E48" s="91">
        <f>'13'!E48-'12'!E48</f>
        <v>0</v>
      </c>
      <c r="F48" s="144" t="s">
        <v>0</v>
      </c>
      <c r="G48" s="91">
        <f>'13'!G48-'12'!G48</f>
        <v>0</v>
      </c>
      <c r="H48" s="92" t="s">
        <v>0</v>
      </c>
      <c r="I48" s="91">
        <f>'13'!I48-'12'!I48</f>
        <v>0</v>
      </c>
      <c r="J48" s="141" t="s">
        <v>111</v>
      </c>
      <c r="K48" s="91">
        <f>'13'!K48-'12'!K48</f>
        <v>0</v>
      </c>
      <c r="L48" s="92" t="s">
        <v>0</v>
      </c>
      <c r="M48" s="91">
        <f>'13'!M48-'12'!M48</f>
        <v>0</v>
      </c>
      <c r="N48" s="95" t="s">
        <v>86</v>
      </c>
      <c r="O48" s="91">
        <f>'13'!O48-'12'!O48</f>
        <v>0</v>
      </c>
      <c r="P48" s="92" t="s">
        <v>0</v>
      </c>
      <c r="Q48" s="91">
        <f>'13'!Q48-'12'!Q48</f>
        <v>0</v>
      </c>
      <c r="R48" s="144" t="s">
        <v>0</v>
      </c>
      <c r="S48" s="91">
        <f>'13'!S48-'12'!S48</f>
        <v>0</v>
      </c>
      <c r="T48" s="92" t="s">
        <v>0</v>
      </c>
      <c r="U48" s="91">
        <f>'13'!U48-'12'!U48</f>
        <v>-10</v>
      </c>
      <c r="V48" s="144" t="s">
        <v>0</v>
      </c>
      <c r="W48" s="91">
        <f>'13'!W48-'12'!W48</f>
        <v>0</v>
      </c>
      <c r="X48" s="92" t="s">
        <v>0</v>
      </c>
      <c r="Y48" s="91">
        <f>'13'!Y48-'12'!Y48</f>
        <v>0</v>
      </c>
      <c r="Z48" s="144" t="s">
        <v>0</v>
      </c>
      <c r="AA48" s="91">
        <f>'13'!AA48-'12'!AA48</f>
        <v>0</v>
      </c>
      <c r="AB48" s="92" t="s">
        <v>0</v>
      </c>
      <c r="AC48" s="91">
        <f>'13'!AC48-'12'!AC48</f>
        <v>0</v>
      </c>
      <c r="AE48" s="91">
        <f>'13'!AE48-'12'!AE48</f>
        <v>0</v>
      </c>
      <c r="AF48" s="92" t="s">
        <v>0</v>
      </c>
      <c r="AG48" s="91">
        <f>'13'!AG48-'12'!AG48</f>
        <v>0</v>
      </c>
      <c r="AI48" s="91">
        <f>'13'!AI48-'12'!AI48</f>
        <v>0</v>
      </c>
    </row>
    <row r="49" spans="1:14" ht="15" customHeight="1">
      <c r="A49" s="270" t="s">
        <v>442</v>
      </c>
      <c r="J49" s="141" t="s">
        <v>46</v>
      </c>
      <c r="N49" s="83" t="s">
        <v>49</v>
      </c>
    </row>
    <row r="50" spans="1:14" ht="15" customHeight="1">
      <c r="A50" s="75" t="s">
        <v>0</v>
      </c>
      <c r="J50" s="141" t="s">
        <v>45</v>
      </c>
      <c r="N50" s="83" t="s">
        <v>119</v>
      </c>
    </row>
  </sheetData>
  <mergeCells count="102">
    <mergeCell ref="C3:E3"/>
    <mergeCell ref="A16:A19"/>
    <mergeCell ref="A20:A21"/>
    <mergeCell ref="C1:Q1"/>
    <mergeCell ref="C2:E2"/>
    <mergeCell ref="G2:I2"/>
    <mergeCell ref="K2:M2"/>
    <mergeCell ref="O2:Q2"/>
    <mergeCell ref="A2:A3"/>
    <mergeCell ref="F21:H21"/>
    <mergeCell ref="J21:M21"/>
    <mergeCell ref="Q21:T21"/>
    <mergeCell ref="B18:F18"/>
    <mergeCell ref="B20:D30"/>
    <mergeCell ref="E20:E30"/>
    <mergeCell ref="J25:M25"/>
    <mergeCell ref="Q25:T25"/>
    <mergeCell ref="Q27:T27"/>
    <mergeCell ref="AE2:AG2"/>
    <mergeCell ref="G3:I3"/>
    <mergeCell ref="K3:M3"/>
    <mergeCell ref="O3:Q3"/>
    <mergeCell ref="AE3:AG3"/>
    <mergeCell ref="S2:U2"/>
    <mergeCell ref="W2:Y2"/>
    <mergeCell ref="F22:H22"/>
    <mergeCell ref="Z18:AC18"/>
    <mergeCell ref="AA2:AC2"/>
    <mergeCell ref="S3:U3"/>
    <mergeCell ref="W3:Y3"/>
    <mergeCell ref="AA3:AC3"/>
    <mergeCell ref="J20:M20"/>
    <mergeCell ref="Q20:T20"/>
    <mergeCell ref="V20:X20"/>
    <mergeCell ref="R18:X19"/>
    <mergeCell ref="AA16:AC17"/>
    <mergeCell ref="V21:X21"/>
    <mergeCell ref="S16:U17"/>
    <mergeCell ref="V16:V17"/>
    <mergeCell ref="W16:Y17"/>
    <mergeCell ref="Z16:Z17"/>
    <mergeCell ref="F16:R17"/>
    <mergeCell ref="V27:X27"/>
    <mergeCell ref="Z23:AB26"/>
    <mergeCell ref="J29:M29"/>
    <mergeCell ref="V29:X29"/>
    <mergeCell ref="V28:X28"/>
    <mergeCell ref="V22:X22"/>
    <mergeCell ref="J23:M23"/>
    <mergeCell ref="J22:M22"/>
    <mergeCell ref="Q22:T22"/>
    <mergeCell ref="J24:M24"/>
    <mergeCell ref="Z19:AC22"/>
    <mergeCell ref="G18:Q19"/>
    <mergeCell ref="AA35:AC35"/>
    <mergeCell ref="A31:A34"/>
    <mergeCell ref="B31:AC32"/>
    <mergeCell ref="Q30:T30"/>
    <mergeCell ref="Q24:T24"/>
    <mergeCell ref="F26:H26"/>
    <mergeCell ref="A35:A36"/>
    <mergeCell ref="F29:H29"/>
    <mergeCell ref="AC27:AC29"/>
    <mergeCell ref="F23:H25"/>
    <mergeCell ref="V23:X25"/>
    <mergeCell ref="B33:F33"/>
    <mergeCell ref="J30:M30"/>
    <mergeCell ref="J27:M27"/>
    <mergeCell ref="N20:P30"/>
    <mergeCell ref="G33:W34"/>
    <mergeCell ref="Q23:T23"/>
    <mergeCell ref="Q29:T29"/>
    <mergeCell ref="F30:H30"/>
    <mergeCell ref="F28:H28"/>
    <mergeCell ref="J28:M28"/>
    <mergeCell ref="Q28:T28"/>
    <mergeCell ref="AC23:AC26"/>
    <mergeCell ref="V30:X30"/>
    <mergeCell ref="AE36:AG36"/>
    <mergeCell ref="C35:E35"/>
    <mergeCell ref="K35:M35"/>
    <mergeCell ref="O35:Q35"/>
    <mergeCell ref="S35:U35"/>
    <mergeCell ref="W35:Y35"/>
    <mergeCell ref="G35:I35"/>
    <mergeCell ref="F20:H20"/>
    <mergeCell ref="AE35:AG35"/>
    <mergeCell ref="C36:E36"/>
    <mergeCell ref="G36:I36"/>
    <mergeCell ref="K36:M36"/>
    <mergeCell ref="O36:Q36"/>
    <mergeCell ref="S36:U36"/>
    <mergeCell ref="W36:Y36"/>
    <mergeCell ref="AA36:AC36"/>
    <mergeCell ref="F27:H27"/>
    <mergeCell ref="Z30:AB30"/>
    <mergeCell ref="Y18:Y30"/>
    <mergeCell ref="Z27:AB29"/>
    <mergeCell ref="J26:M26"/>
    <mergeCell ref="Q26:T26"/>
    <mergeCell ref="V26:X26"/>
    <mergeCell ref="Y33:AC33"/>
  </mergeCells>
  <conditionalFormatting sqref="C1:AI1048576">
    <cfRule type="cellIs" dxfId="4" priority="7" operator="equal">
      <formula>0</formula>
    </cfRule>
    <cfRule type="cellIs" dxfId="3" priority="8" operator="lessThan">
      <formula>0</formula>
    </cfRule>
  </conditionalFormatting>
  <printOptions horizontalCentered="1"/>
  <pageMargins left="0.25" right="0.25" top="0.25" bottom="0.25" header="0.3" footer="0.3"/>
  <pageSetup scale="82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'6'!Print_Area</vt:lpstr>
      <vt:lpstr>'7'!Print_Area</vt:lpstr>
      <vt:lpstr>'8'!Print_Area</vt:lpstr>
      <vt:lpstr>'9'!Print_Area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Brunn</dc:creator>
  <cp:lastModifiedBy>Larry Brunn</cp:lastModifiedBy>
  <cp:lastPrinted>2024-10-07T11:08:55Z</cp:lastPrinted>
  <dcterms:created xsi:type="dcterms:W3CDTF">2024-08-04T01:15:07Z</dcterms:created>
  <dcterms:modified xsi:type="dcterms:W3CDTF">2024-10-07T11:08:59Z</dcterms:modified>
</cp:coreProperties>
</file>